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Basten\Gasübernahmestationen\G685 Daten\GKW\"/>
    </mc:Choice>
  </mc:AlternateContent>
  <bookViews>
    <workbookView xWindow="240" yWindow="1035" windowWidth="15600" windowHeight="6330" tabRatio="789" activeTab="2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W23" i="7" l="1"/>
  <c r="V23" i="7"/>
  <c r="U23" i="7"/>
  <c r="T23" i="7"/>
  <c r="S23" i="7"/>
  <c r="R23" i="7"/>
  <c r="X23" i="7" s="1"/>
  <c r="P23" i="7"/>
  <c r="O23" i="7"/>
  <c r="N23" i="7"/>
  <c r="M23" i="7"/>
  <c r="L23" i="7"/>
  <c r="K23" i="7"/>
  <c r="J23" i="7"/>
  <c r="I23" i="7"/>
  <c r="Q23" i="7" s="1"/>
  <c r="H23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K53" i="18"/>
  <c r="E63" i="18"/>
  <c r="G63" i="18"/>
  <c r="J6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M21" i="18"/>
  <c r="I21" i="18"/>
  <c r="K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G21" i="18" l="1"/>
  <c r="N21" i="18"/>
  <c r="H21" i="18"/>
  <c r="F21" i="18"/>
  <c r="E21" i="18" s="1"/>
  <c r="L21" i="18"/>
  <c r="D56" i="18"/>
  <c r="J55" i="18" s="1"/>
  <c r="E31" i="18"/>
  <c r="D66" i="18"/>
  <c r="K65" i="18" s="1"/>
  <c r="G55" i="18"/>
  <c r="F55" i="18"/>
  <c r="H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55" i="18" l="1"/>
  <c r="K55" i="18"/>
  <c r="M65" i="18"/>
  <c r="L55" i="18"/>
  <c r="E55" i="18" s="1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S12" i="7"/>
  <c r="T12" i="7"/>
  <c r="U12" i="7"/>
  <c r="V12" i="7"/>
  <c r="W12" i="7"/>
  <c r="R12" i="7"/>
  <c r="E65" i="18" l="1"/>
  <c r="X12" i="7"/>
  <c r="X21" i="7"/>
  <c r="X13" i="7"/>
  <c r="X11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2" i="7" l="1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O22" i="7"/>
  <c r="K22" i="7"/>
  <c r="M21" i="7"/>
  <c r="I21" i="7"/>
  <c r="O20" i="7"/>
  <c r="K20" i="7"/>
  <c r="M19" i="7"/>
  <c r="I19" i="7"/>
  <c r="O18" i="7"/>
  <c r="K18" i="7"/>
  <c r="M17" i="7"/>
  <c r="I17" i="7"/>
  <c r="O16" i="7"/>
  <c r="K16" i="7"/>
  <c r="M15" i="7"/>
  <c r="I15" i="7"/>
  <c r="O14" i="7"/>
  <c r="K14" i="7"/>
  <c r="M13" i="7"/>
  <c r="I13" i="7"/>
  <c r="O12" i="7"/>
  <c r="K12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P13" i="7"/>
  <c r="L13" i="7"/>
  <c r="H13" i="7"/>
  <c r="N12" i="7"/>
  <c r="J12" i="7"/>
  <c r="M22" i="7"/>
  <c r="I22" i="7"/>
  <c r="O21" i="7"/>
  <c r="K21" i="7"/>
  <c r="M20" i="7"/>
  <c r="I20" i="7"/>
  <c r="O19" i="7"/>
  <c r="K19" i="7"/>
  <c r="M18" i="7"/>
  <c r="I18" i="7"/>
  <c r="O17" i="7"/>
  <c r="K17" i="7"/>
  <c r="M16" i="7"/>
  <c r="I16" i="7"/>
  <c r="O15" i="7"/>
  <c r="K15" i="7"/>
  <c r="M14" i="7"/>
  <c r="I14" i="7"/>
  <c r="O13" i="7"/>
  <c r="K13" i="7"/>
  <c r="M12" i="7"/>
  <c r="I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<sst xmlns="http://schemas.openxmlformats.org/spreadsheetml/2006/main" count="1384" uniqueCount="689">
  <si>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</si>
  <si>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</si>
  <si>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</si>
  <si>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</si>
  <si>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</si>
  <si>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</si>
  <si>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</si>
  <si>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</si>
  <si>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</si>
  <si>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</si>
  <si>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</si>
  <si>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</si>
  <si>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</si>
  <si>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</si>
  <si>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</si>
  <si>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</si>
  <si>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</si>
  <si>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</si>
  <si>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</si>
  <si>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</si>
  <si>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</si>
  <si>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</si>
  <si>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</si>
  <si>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</si>
  <si>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</si>
  <si>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</si>
  <si>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</si>
  <si>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</si>
  <si>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</si>
  <si>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</si>
  <si>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</si>
  <si>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</si>
  <si>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</si>
  <si>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</si>
  <si>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</si>
  <si>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</si>
  <si>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</si>
  <si>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</si>
  <si>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</si>
  <si>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</si>
  <si>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</si>
  <si>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</si>
  <si>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</si>
  <si>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</si>
  <si>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</si>
  <si>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</si>
  <si>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</si>
  <si>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</si>
  <si>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</si>
  <si>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</si>
  <si>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</si>
  <si>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</si>
  <si>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</si>
  <si>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</si>
  <si>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</si>
  <si>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</si>
  <si>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</si>
  <si>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</si>
  <si>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</si>
  <si>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</si>
  <si>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</si>
  <si>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</si>
  <si>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</si>
  <si>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</si>
  <si>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</si>
  <si>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</si>
  <si>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</si>
  <si>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</si>
  <si>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</si>
  <si>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</si>
  <si>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</si>
  <si>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</si>
  <si>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</si>
  <si>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</si>
  <si>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</si>
  <si>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</si>
  <si>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</si>
  <si>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</si>
  <si>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</si>
  <si>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</si>
  <si>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</si>
  <si>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</si>
  <si>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</si>
  <si>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</si>
  <si>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</si>
  <si>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</si>
  <si>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</si>
  <si>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</si>
  <si>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</si>
  <si>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</si>
  <si>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</si>
  <si>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</si>
  <si>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</si>
  <si>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</si>
  <si>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</si>
  <si>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</si>
  <si>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</si>
  <si>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</si>
  <si>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</si>
  <si>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</si>
  <si>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</si>
  <si>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</si>
  <si>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</si>
  <si>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</si>
  <si>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</si>
  <si>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</si>
  <si>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</si>
  <si>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</si>
  <si>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</si>
  <si>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</si>
  <si>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</si>
  <si>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</si>
  <si>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</si>
  <si>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</si>
  <si>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</si>
  <si>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</si>
  <si>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</si>
  <si>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</si>
  <si>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</si>
  <si>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</si>
  <si>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</si>
  <si>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</si>
  <si>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</si>
  <si>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</si>
  <si>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</si>
  <si>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</si>
  <si>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</si>
  <si>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</si>
  <si>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</si>
  <si>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</si>
  <si>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</si>
  <si>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</si>
  <si>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</si>
  <si>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</si>
  <si>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</si>
  <si>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</si>
  <si>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</si>
  <si>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</si>
  <si>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</si>
  <si>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</si>
  <si>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</si>
  <si>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</si>
  <si>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</si>
  <si>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</si>
  <si>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</si>
  <si>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</si>
  <si>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</si>
  <si>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</si>
  <si>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</si>
  <si>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</si>
  <si>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</si>
  <si>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</si>
  <si>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</si>
  <si>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</si>
  <si>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</si>
  <si>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</si>
  <si>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</si>
  <si>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</si>
  <si>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</si>
  <si>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</si>
  <si>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</si>
  <si>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</si>
  <si>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</si>
  <si>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</si>
  <si>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</si>
  <si>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</si>
  <si>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</si>
  <si>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</si>
  <si>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</si>
  <si>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</si>
  <si>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</si>
  <si>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</si>
  <si>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</si>
  <si>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</si>
  <si>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</si>
  <si>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</si>
  <si>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</si>
  <si>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</si>
  <si>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</si>
  <si>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</si>
  <si>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</si>
  <si>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</si>
  <si>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</si>
  <si>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</si>
  <si>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</si>
  <si>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</si>
  <si>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</si>
  <si>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</si>
  <si>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</si>
  <si>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</si>
  <si>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</si>
  <si>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</si>
  <si>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</si>
  <si>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</si>
  <si>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</si>
  <si>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</si>
  <si>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</si>
  <si>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</si>
  <si>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</si>
  <si>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</si>
  <si>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</si>
  <si>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</si>
  <si>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</si>
  <si>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</si>
  <si>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</si>
  <si>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</si>
  <si>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</si>
  <si>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</si>
  <si>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</si>
  <si>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</si>
  <si>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</si>
  <si>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</si>
  <si>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</si>
  <si>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</si>
  <si>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</si>
  <si>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</si>
  <si>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</si>
  <si>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</si>
  <si>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</si>
  <si>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</si>
  <si>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</si>
  <si>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</si>
  <si>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</si>
  <si>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</si>
  <si>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</si>
  <si>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</si>
  <si>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</si>
  <si>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</si>
  <si>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</si>
  <si>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</si>
  <si>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</si>
  <si>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</si>
  <si>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</si>
  <si>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</si>
  <si>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</si>
  <si>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</si>
  <si>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</si>
  <si>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</si>
  <si>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</si>
  <si>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</si>
  <si>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</si>
  <si>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</si>
  <si>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</si>
  <si>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</si>
  <si>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</si>
  <si>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</si>
  <si>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</si>
  <si>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</si>
  <si>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</si>
  <si>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</si>
  <si>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</si>
  <si>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</si>
  <si>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</si>
  <si>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</si>
  <si>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</si>
  <si>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</si>
  <si>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</si>
  <si>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</si>
  <si>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</si>
  <si>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</si>
  <si>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</si>
  <si>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</si>
  <si>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</si>
  <si>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</si>
  <si>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</si>
  <si>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</si>
  <si>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</si>
  <si>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</si>
  <si>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</si>
  <si>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</si>
  <si>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</si>
  <si>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</si>
  <si>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</si>
  <si>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</si>
  <si>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</si>
  <si>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</si>
  <si>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</si>
  <si>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</si>
  <si>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</si>
  <si>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</si>
  <si>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</si>
  <si>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</si>
  <si>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</si>
  <si>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</si>
  <si>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</si>
  <si>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</si>
  <si>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</si>
  <si>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</si>
  <si>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</si>
  <si>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</si>
  <si>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</si>
  <si>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</si>
  <si>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</si>
  <si>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</si>
  <si>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</si>
  <si>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</si>
  <si>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</si>
  <si>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</si>
  <si>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</si>
  <si>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</si>
  <si>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</si>
  <si>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</si>
  <si>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</si>
  <si>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</si>
  <si>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</si>
  <si>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</si>
  <si>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</si>
  <si>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</si>
  <si>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</si>
  <si>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</si>
  <si>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</si>
  <si>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</si>
  <si>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</si>
  <si>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</si>
  <si>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</si>
  <si>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</si>
  <si>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</si>
  <si>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</si>
  <si>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</si>
  <si>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</si>
  <si>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</si>
  <si>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</si>
  <si>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</si>
  <si>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</si>
  <si>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</si>
  <si>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</si>
  <si>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</si>
  <si>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</si>
  <si>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</si>
  <si>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</si>
  <si>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</si>
  <si>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</si>
  <si>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</si>
  <si>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</si>
  <si>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</si>
  <si>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</si>
  <si>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</si>
  <si>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</si>
  <si>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</si>
  <si>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</si>
  <si>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</si>
  <si>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</si>
  <si>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</si>
  <si>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</si>
  <si>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</si>
  <si>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</si>
  <si>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</si>
  <si>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</si>
  <si>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</si>
  <si>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</si>
  <si>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</si>
  <si>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</si>
  <si>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</si>
  <si>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</si>
  <si>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</si>
  <si>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</si>
  <si>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</si>
  <si>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</si>
  <si>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</si>
  <si>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</si>
  <si>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</si>
  <si>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</si>
  <si>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</si>
  <si>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</si>
  <si>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</si>
  <si>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</si>
  <si>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</si>
  <si>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</si>
  <si>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</si>
  <si>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</si>
  <si>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</si>
  <si>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</si>
  <si>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</si>
  <si>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</si>
  <si>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</si>
  <si>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</si>
  <si>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</si>
  <si>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</si>
  <si>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</si>
  <si>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</si>
  <si>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</si>
  <si>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</si>
  <si>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</si>
  <si>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</si>
  <si>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</si>
  <si>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</si>
  <si>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</si>
  <si>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</si>
  <si>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</si>
  <si>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</si>
  <si>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</si>
  <si>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</si>
  <si>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</si>
  <si>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</si>
  <si>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</si>
  <si>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</si>
  <si>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</si>
  <si>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</si>
  <si>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</si>
  <si>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</si>
  <si>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</si>
  <si>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</si>
  <si>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</si>
  <si>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</si>
  <si>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</si>
  <si>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</si>
  <si>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</si>
  <si>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</si>
  <si>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</si>
  <si>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</si>
  <si>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</si>
  <si>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</si>
  <si>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</si>
  <si>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</si>
  <si>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</si>
  <si>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</si>
  <si>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</si>
  <si>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</si>
  <si>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</si>
  <si>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</si>
  <si>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</si>
  <si>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</si>
  <si>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</si>
  <si>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</si>
  <si>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</si>
  <si>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</si>
  <si>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</si>
  <si>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</si>
  <si>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</si>
  <si>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</si>
  <si>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</si>
  <si>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</si>
  <si>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</si>
  <si>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</si>
  <si>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</si>
  <si>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</si>
  <si>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</si>
  <si>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</si>
  <si>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</si>
  <si>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</si>
  <si>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</si>
  <si>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</si>
  <si>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</si>
  <si>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</si>
  <si>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</si>
  <si>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</si>
  <si>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</si>
  <si>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</si>
  <si>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</si>
  <si>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</si>
  <si>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</si>
  <si>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</si>
  <si>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</si>
  <si>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</si>
  <si>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</si>
  <si>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</si>
  <si>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</si>
  <si>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</si>
  <si>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</si>
  <si>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</si>
  <si>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</si>
  <si>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</si>
  <si>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</si>
  <si>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</si>
  <si>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</si>
  <si>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</si>
  <si>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</si>
  <si>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</si>
  <si>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</si>
  <si>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</si>
  <si>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</si>
  <si>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</si>
  <si>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</si>
  <si>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</si>
  <si>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</si>
  <si>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</si>
  <si>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</si>
  <si>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</si>
  <si>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</si>
  <si>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</si>
  <si>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</si>
  <si>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</si>
  <si>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</si>
  <si>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</si>
  <si>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</si>
  <si>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</si>
  <si>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</si>
  <si>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</si>
  <si>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</si>
  <si>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</si>
  <si>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</si>
  <si>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</si>
  <si>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</si>
  <si>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</si>
  <si>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</si>
  <si>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</si>
  <si>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</si>
  <si>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</si>
  <si>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</si>
  <si>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</si>
  <si>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</si>
  <si>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</si>
  <si>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</si>
  <si>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</si>
  <si>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</si>
  <si>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</si>
  <si>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</si>
  <si>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</si>
  <si>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</si>
  <si>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</si>
  <si>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</si>
  <si>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</si>
  <si>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</si>
  <si>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</si>
  <si>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</si>
  <si>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</si>
  <si>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</si>
  <si>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</si>
  <si>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</si>
  <si>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</si>
  <si>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</si>
  <si>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</si>
  <si>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</si>
  <si>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</si>
  <si>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</si>
  <si>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</si>
  <si>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</si>
  <si>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</si>
  <si>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</si>
  <si>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</si>
  <si>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</si>
  <si>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</si>
  <si>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</si>
  <si>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</si>
  <si>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</si>
  <si>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</si>
  <si>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</si>
  <si>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</si>
  <si>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</si>
  <si>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</si>
  <si>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</si>
  <si>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</si>
  <si>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</si>
  <si>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</si>
  <si>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</si>
  <si>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</si>
  <si>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</si>
  <si>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</si>
  <si>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</si>
  <si>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</si>
  <si>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</si>
  <si>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</si>
  <si>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</si>
  <si>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</si>
  <si>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</si>
  <si>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</si>
  <si>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</si>
  <si>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</si>
  <si>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</si>
  <si>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</si>
  <si>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</si>
  <si>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</si>
  <si>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</si>
  <si>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</si>
  <si>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</si>
  <si>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</si>
  <si>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</si>
  <si>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</si>
  <si>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</si>
  <si>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</si>
  <si>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</si>
  <si>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</si>
  <si>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</si>
  <si>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</si>
  <si>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</si>
  <si>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</si>
  <si>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</si>
  <si>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</si>
  <si>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</si>
  <si>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</si>
  <si>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</si>
  <si>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</si>
  <si>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</si>
  <si>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</si>
  <si>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</si>
  <si>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</si>
  <si>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</si>
  <si>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</si>
  <si>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</si>
  <si>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</si>
  <si>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</si>
  <si>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</si>
  <si>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</si>
  <si>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</si>
  <si>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</si>
  <si>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</si>
  <si>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</si>
  <si>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</si>
  <si>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</si>
  <si>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</si>
  <si>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</si>
  <si>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</si>
  <si>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</si>
  <si>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</si>
  <si>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</si>
  <si>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</si>
  <si>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</si>
  <si>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</si>
  <si>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</si>
  <si>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</si>
  <si>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</si>
  <si>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</si>
  <si>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</si>
  <si>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</si>
  <si>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</si>
  <si>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</si>
  <si>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</si>
  <si>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</si>
  <si>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</si>
  <si>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</si>
  <si>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</si>
  <si>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</si>
  <si>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</si>
  <si>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</si>
  <si>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</si>
  <si>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</si>
  <si>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</si>
  <si>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</si>
  <si>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</si>
  <si>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</si>
  <si>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</si>
  <si>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</si>
  <si>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</si>
  <si>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</si>
  <si>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</si>
  <si>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</si>
  <si>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</si>
  <si>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</si>
  <si>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</si>
  <si>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</si>
  <si>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</si>
  <si>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</si>
  <si>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</si>
  <si>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</si>
  <si>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</si>
  <si>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</si>
  <si>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</si>
  <si>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</si>
  <si>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</si>
  <si>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</si>
  <si>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</si>
  <si>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</si>
  <si>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</si>
  <si>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</si>
  <si>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Die Veröffentlichung erfolgt im Rahmen der Vorgaben der Kooperationsvereinbarung und des Leitfadens "Abwicklung von Standardlastprofilen Gas".</t>
  </si>
  <si>
    <t>Bei Netzbetreibern mit Marktgebietsüberlappung sollte das SLP Verfahren in beiden Marktgebieten identisch sein.</t>
  </si>
  <si>
    <t>Gasgesellschaft Kerken Wachtendonk mbH</t>
  </si>
  <si>
    <t>9870080800006</t>
  </si>
  <si>
    <t>Shared Sevice</t>
  </si>
  <si>
    <t>marktdatenaustausch@stadtwerke-kempen.de</t>
  </si>
  <si>
    <t>02152 14960</t>
  </si>
  <si>
    <t>WA5</t>
  </si>
  <si>
    <t>BA5</t>
  </si>
  <si>
    <t>BD5</t>
  </si>
  <si>
    <t>BH5</t>
  </si>
  <si>
    <t>GA5</t>
  </si>
  <si>
    <t>GB5</t>
  </si>
  <si>
    <t>HA5</t>
  </si>
  <si>
    <t>KO5</t>
  </si>
  <si>
    <t>MK5</t>
  </si>
  <si>
    <t>GKW Kerken-Wachtendonk L-Gas</t>
  </si>
  <si>
    <t>GKW Wachtendonk-OT Wankum H-Gas</t>
  </si>
  <si>
    <t>Dionysiusplatz 4</t>
  </si>
  <si>
    <t>Kerken</t>
  </si>
  <si>
    <t>Wetterstation Tönisvorst</t>
  </si>
  <si>
    <t>Tönisvorst</t>
  </si>
  <si>
    <t>WMO3010403</t>
  </si>
  <si>
    <t>HK3</t>
  </si>
  <si>
    <t>DE_HKO03</t>
  </si>
  <si>
    <t>DE_GBA05</t>
  </si>
  <si>
    <t>DE_GBD05</t>
  </si>
  <si>
    <t>DE_GBH05</t>
  </si>
  <si>
    <t>DE_GGA05</t>
  </si>
  <si>
    <t>DE_GGB05</t>
  </si>
  <si>
    <t>DE_GHA05</t>
  </si>
  <si>
    <t>DE_GKO05</t>
  </si>
  <si>
    <t>DE_GMK05</t>
  </si>
  <si>
    <t>DE_GWA05</t>
  </si>
  <si>
    <t>NCLN007008080000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</si>
</sst>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2"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sten/Gas&#252;bernahmestationen/G685%20Daten/Kempen/SLP_Gas_Verfahrensspezifische_Parame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B7" sqref="B7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s="8" t="s">
        <v>654</v>
      </c>
    </row>
    <row r="8" spans="2:7" s="8" customFormat="1">
      <c r="B8" s="8" t="s">
        <v>653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651</v>
      </c>
    </row>
    <row r="12" spans="2:7" s="8" customFormat="1">
      <c r="B12" s="8" t="s">
        <v>655</v>
      </c>
    </row>
    <row r="13" spans="2:7" s="8" customFormat="1">
      <c r="B13" s="8" t="s">
        <v>652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343</v>
      </c>
      <c r="C17" s="15"/>
    </row>
    <row r="18" spans="2:12" s="8" customFormat="1">
      <c r="B18" s="18" t="s">
        <v>337</v>
      </c>
      <c r="C18" s="15"/>
    </row>
    <row r="19" spans="2:12" s="8" customFormat="1">
      <c r="B19" s="18" t="s">
        <v>338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339</v>
      </c>
      <c r="C22" s="15"/>
    </row>
    <row r="23" spans="2:12" s="8" customFormat="1">
      <c r="B23" s="18" t="s">
        <v>340</v>
      </c>
      <c r="C23" s="15"/>
    </row>
    <row r="24" spans="2:12">
      <c r="B24" s="17"/>
      <c r="C24" s="15"/>
    </row>
    <row r="25" spans="2:12">
      <c r="B25" s="17" t="s">
        <v>344</v>
      </c>
      <c r="C25" s="15"/>
    </row>
    <row r="26" spans="2:12">
      <c r="B26" s="18" t="s">
        <v>341</v>
      </c>
      <c r="C26" s="15"/>
      <c r="F26" s="8"/>
      <c r="G26" s="8"/>
      <c r="H26" s="8"/>
    </row>
    <row r="27" spans="2:12">
      <c r="B27" s="18" t="s">
        <v>342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345</v>
      </c>
      <c r="C29" s="19">
        <v>42248</v>
      </c>
      <c r="E29" s="8"/>
      <c r="F29" s="8"/>
      <c r="G29" s="8"/>
      <c r="H29" s="8"/>
    </row>
    <row r="30" spans="2:12">
      <c r="B30" s="21" t="s">
        <v>346</v>
      </c>
      <c r="C30" s="327" t="s">
        <v>644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7" sqref="D2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648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647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483</v>
      </c>
      <c r="D11" s="331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672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47647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673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659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484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458</v>
      </c>
      <c r="D27" s="42" t="s">
        <v>394</v>
      </c>
      <c r="E27" s="39"/>
      <c r="F27" s="11"/>
    </row>
    <row r="28" spans="1:15">
      <c r="B28" s="15"/>
      <c r="C28" s="65" t="s">
        <v>497</v>
      </c>
      <c r="D28" s="48" t="str">
        <f>IF(D27&lt;&gt;C28,VLOOKUP(D27,$C$29:$D$48,2,FALSE),C28)</f>
        <v>GKW Kerken-Wachtendonk L-Gas</v>
      </c>
      <c r="E28" s="38"/>
      <c r="F28" s="11"/>
      <c r="G28" s="2"/>
    </row>
    <row r="29" spans="1:15">
      <c r="B29" s="15"/>
      <c r="C29" s="22" t="s">
        <v>394</v>
      </c>
      <c r="D29" s="45" t="s">
        <v>670</v>
      </c>
      <c r="E29" s="40"/>
      <c r="F29" s="11"/>
      <c r="G29" s="2"/>
    </row>
    <row r="30" spans="1:15">
      <c r="B30" s="15"/>
      <c r="C30" s="22" t="s">
        <v>395</v>
      </c>
      <c r="D30" s="45" t="s">
        <v>671</v>
      </c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71" priority="2">
      <formula>IF(CELL("Zeile",D29)&lt;$D$25+CELL("Zeile",$D$29),1,0)</formula>
    </cfRule>
  </conditionalFormatting>
  <conditionalFormatting sqref="D30:D48">
    <cfRule type="expression" dxfId="70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abSelected="1" zoomScale="80" zoomScaleNormal="80" workbookViewId="0">
      <selection activeCell="D15" sqref="D1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Gasgesellschaft Kerken Wachtendonk 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GKW Kerken-Wachtendonk L-Gas</v>
      </c>
      <c r="E6" s="15"/>
      <c r="H6" s="67"/>
      <c r="I6" s="67"/>
      <c r="J6" s="67"/>
      <c r="K6" s="67"/>
    </row>
    <row r="7" spans="2:15" ht="15" customHeight="1">
      <c r="B7" s="22"/>
      <c r="C7" s="60" t="s">
        <v>485</v>
      </c>
      <c r="D7" s="328" t="str">
        <f>Netzbetreiber!$D$11</f>
        <v>9870080800006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1" t="s">
        <v>255</v>
      </c>
      <c r="I11" s="271" t="s">
        <v>258</v>
      </c>
      <c r="J11" s="271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609</v>
      </c>
      <c r="D13" s="33" t="s">
        <v>611</v>
      </c>
      <c r="E13" s="15"/>
      <c r="H13" s="271" t="s">
        <v>610</v>
      </c>
      <c r="I13" s="271" t="s">
        <v>611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429</v>
      </c>
      <c r="D15" s="42" t="s">
        <v>688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428</v>
      </c>
      <c r="D16" s="42" t="s">
        <v>427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83</v>
      </c>
      <c r="C18" s="31" t="s">
        <v>367</v>
      </c>
      <c r="D18" s="49" t="s">
        <v>256</v>
      </c>
      <c r="E18" s="15"/>
      <c r="H18" s="269" t="s">
        <v>256</v>
      </c>
      <c r="I18" s="269" t="s">
        <v>134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569</v>
      </c>
      <c r="I19" s="270" t="s">
        <v>486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487</v>
      </c>
      <c r="I20" s="270" t="s">
        <v>488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84</v>
      </c>
      <c r="C22" s="8" t="s">
        <v>607</v>
      </c>
      <c r="D22" s="49" t="s">
        <v>603</v>
      </c>
      <c r="E22" s="15"/>
      <c r="H22" s="267" t="s">
        <v>603</v>
      </c>
      <c r="I22" s="267" t="s">
        <v>604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605</v>
      </c>
      <c r="E23" s="15"/>
      <c r="H23" s="267" t="s">
        <v>606</v>
      </c>
      <c r="I23" s="8" t="s">
        <v>602</v>
      </c>
      <c r="J23" s="8"/>
      <c r="K23" s="8"/>
      <c r="L23" s="268"/>
    </row>
    <row r="24" spans="2:16" ht="15" customHeight="1">
      <c r="B24" s="22"/>
      <c r="C24" s="24" t="s">
        <v>608</v>
      </c>
      <c r="D24" s="24" t="str">
        <f>IF(D22=$H$22,L24,IF(D23=$H$24,M24,N24))</f>
        <v>=&gt;  Q(D) = KW  x  h(T, SLP-Typ)  x  F(WT)</v>
      </c>
      <c r="E24" s="15"/>
      <c r="H24" s="267" t="s">
        <v>605</v>
      </c>
      <c r="I24" s="267" t="s">
        <v>612</v>
      </c>
      <c r="J24" s="8"/>
      <c r="K24" s="8"/>
      <c r="L24" s="270" t="s">
        <v>613</v>
      </c>
      <c r="M24" s="270" t="s">
        <v>615</v>
      </c>
      <c r="N24" s="270" t="s">
        <v>614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369</v>
      </c>
      <c r="C26" s="6" t="s">
        <v>572</v>
      </c>
      <c r="D26" s="42" t="s">
        <v>135</v>
      </c>
      <c r="E26" s="15"/>
      <c r="H26" s="269" t="s">
        <v>133</v>
      </c>
      <c r="I26" s="269" t="s">
        <v>135</v>
      </c>
      <c r="J26" s="267"/>
      <c r="K26" s="267"/>
      <c r="L26" s="268"/>
    </row>
    <row r="27" spans="2:16" ht="15" customHeight="1">
      <c r="B27" s="7"/>
      <c r="C27" s="6" t="s">
        <v>616</v>
      </c>
      <c r="D27" s="42" t="s">
        <v>617</v>
      </c>
      <c r="E27" s="15"/>
      <c r="H27" s="297" t="s">
        <v>617</v>
      </c>
      <c r="I27" s="269" t="s">
        <v>618</v>
      </c>
      <c r="J27" s="269" t="s">
        <v>619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620</v>
      </c>
      <c r="I28" s="270" t="s">
        <v>621</v>
      </c>
      <c r="J28" s="270" t="s">
        <v>622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623</v>
      </c>
      <c r="I29" s="270" t="s">
        <v>624</v>
      </c>
      <c r="J29" s="270" t="s">
        <v>625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491</v>
      </c>
      <c r="C31" s="6" t="s">
        <v>571</v>
      </c>
      <c r="D31" s="42" t="s">
        <v>135</v>
      </c>
      <c r="E31" s="15"/>
      <c r="H31" s="269" t="s">
        <v>133</v>
      </c>
      <c r="I31" s="269" t="s">
        <v>135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626</v>
      </c>
      <c r="I32" s="270" t="s">
        <v>627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628</v>
      </c>
      <c r="I33" s="267" t="s">
        <v>623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543</v>
      </c>
      <c r="C35" s="24" t="s">
        <v>493</v>
      </c>
      <c r="D35" s="42">
        <v>12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544</v>
      </c>
      <c r="C37" s="5" t="s">
        <v>364</v>
      </c>
      <c r="D37" s="34">
        <v>1500000</v>
      </c>
      <c r="E37" s="15" t="s">
        <v>501</v>
      </c>
      <c r="I37" s="267"/>
      <c r="J37" s="267"/>
      <c r="K37" s="267"/>
      <c r="L37" s="267"/>
      <c r="M37" s="268"/>
    </row>
    <row r="38" spans="2:39" customFormat="1" ht="15" customHeight="1">
      <c r="C38" s="8" t="s">
        <v>489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545</v>
      </c>
      <c r="C40" s="5" t="s">
        <v>365</v>
      </c>
      <c r="D40" s="36">
        <v>500</v>
      </c>
      <c r="E40" s="15" t="s">
        <v>535</v>
      </c>
      <c r="H40" s="67"/>
      <c r="I40" s="67"/>
      <c r="J40" s="67"/>
      <c r="K40" s="67"/>
    </row>
    <row r="41" spans="2:39" ht="15" customHeight="1">
      <c r="C41" s="8" t="s">
        <v>490</v>
      </c>
    </row>
    <row r="42" spans="2:39" ht="15" customHeight="1">
      <c r="B42" s="7"/>
      <c r="C42" s="3"/>
    </row>
    <row r="43" spans="2:39" ht="15" customHeight="1">
      <c r="B43" s="7"/>
      <c r="C43" s="3" t="s">
        <v>534</v>
      </c>
    </row>
    <row r="44" spans="2:39" ht="18" customHeight="1">
      <c r="C44" s="3" t="s">
        <v>536</v>
      </c>
    </row>
    <row r="45" spans="2:39" ht="18" customHeight="1">
      <c r="C45" s="3"/>
    </row>
    <row r="46" spans="2:39" ht="15" customHeight="1">
      <c r="B46" s="22" t="s">
        <v>546</v>
      </c>
      <c r="C46" s="60" t="s">
        <v>570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580</v>
      </c>
      <c r="D48" s="45" t="s">
        <v>674</v>
      </c>
    </row>
    <row r="49" spans="3:4" ht="18" customHeight="1">
      <c r="C49" s="22" t="s">
        <v>581</v>
      </c>
      <c r="D49" s="45"/>
    </row>
    <row r="50" spans="3:4" ht="18" customHeight="1">
      <c r="C50" s="22" t="s">
        <v>582</v>
      </c>
      <c r="D50" s="45"/>
    </row>
    <row r="51" spans="3:4" ht="18" customHeight="1">
      <c r="C51" s="22" t="s">
        <v>583</v>
      </c>
      <c r="D51" s="45"/>
    </row>
    <row r="52" spans="3:4" ht="18" customHeight="1">
      <c r="C52" s="22" t="s">
        <v>584</v>
      </c>
      <c r="D52" s="45"/>
    </row>
    <row r="53" spans="3:4" ht="18" customHeight="1">
      <c r="C53" s="22" t="s">
        <v>585</v>
      </c>
      <c r="D53" s="45"/>
    </row>
    <row r="54" spans="3:4" ht="18" customHeight="1">
      <c r="C54" s="22" t="s">
        <v>586</v>
      </c>
      <c r="D54" s="45"/>
    </row>
    <row r="55" spans="3:4" ht="18" customHeight="1">
      <c r="C55" s="22" t="s">
        <v>587</v>
      </c>
      <c r="D55" s="45"/>
    </row>
    <row r="56" spans="3:4" ht="18" customHeight="1">
      <c r="C56" s="22" t="s">
        <v>588</v>
      </c>
      <c r="D56" s="45"/>
    </row>
    <row r="57" spans="3:4" ht="18" customHeight="1">
      <c r="C57" s="22" t="s">
        <v>589</v>
      </c>
      <c r="D57" s="45"/>
    </row>
    <row r="58" spans="3:4" ht="18" customHeight="1">
      <c r="C58" s="22" t="s">
        <v>590</v>
      </c>
      <c r="D58" s="45"/>
    </row>
    <row r="59" spans="3:4" ht="18" customHeight="1">
      <c r="C59" s="22" t="s">
        <v>591</v>
      </c>
      <c r="D59" s="45"/>
    </row>
    <row r="60" spans="3:4" ht="18" customHeight="1">
      <c r="C60" s="22" t="s">
        <v>592</v>
      </c>
      <c r="D60" s="45"/>
    </row>
    <row r="61" spans="3:4" ht="18" customHeight="1">
      <c r="C61" s="22" t="s">
        <v>593</v>
      </c>
      <c r="D61" s="45"/>
    </row>
    <row r="62" spans="3:4" ht="18" customHeight="1">
      <c r="C62" s="22" t="s">
        <v>594</v>
      </c>
      <c r="D62" s="45"/>
    </row>
  </sheetData>
  <sheetProtection sheet="1" objects="1" scenarios="1"/>
  <conditionalFormatting sqref="D15">
    <cfRule type="expression" dxfId="69" priority="22">
      <formula>IF($D$11="Gaspool",1,0)</formula>
    </cfRule>
  </conditionalFormatting>
  <conditionalFormatting sqref="D16">
    <cfRule type="expression" dxfId="68" priority="19">
      <formula>IF($D$11="NCG",1,0)</formula>
    </cfRule>
  </conditionalFormatting>
  <conditionalFormatting sqref="D49:D62">
    <cfRule type="expression" dxfId="67" priority="18">
      <formula>IF(CELL("Zeile",D49)&lt;$D$46+CELL("Zeile",$D$48),1,0)</formula>
    </cfRule>
  </conditionalFormatting>
  <conditionalFormatting sqref="D49:D62">
    <cfRule type="expression" dxfId="66" priority="17">
      <formula>IF(CELL(D49)&lt;$D$36+27,1,0)</formula>
    </cfRule>
  </conditionalFormatting>
  <conditionalFormatting sqref="D23">
    <cfRule type="expression" dxfId="65" priority="16">
      <formula>IF($D$22=$H$22,1,0)</formula>
    </cfRule>
  </conditionalFormatting>
  <conditionalFormatting sqref="D31">
    <cfRule type="expression" dxfId="64" priority="5">
      <formula>IF($D$18="synthetisch",1,0)</formula>
    </cfRule>
  </conditionalFormatting>
  <conditionalFormatting sqref="D28">
    <cfRule type="expression" dxfId="63" priority="3">
      <formula>IF(AND($D$27=$I$27,$D$26=$H$26),1,0)</formula>
    </cfRule>
  </conditionalFormatting>
  <conditionalFormatting sqref="D26:D28">
    <cfRule type="expression" dxfId="62" priority="6">
      <formula>IF($D$18="analytisch",1,0)</formula>
    </cfRule>
  </conditionalFormatting>
  <conditionalFormatting sqref="D27">
    <cfRule type="expression" dxfId="61" priority="4">
      <formula>IF($D$26="nein",1)</formula>
    </cfRule>
  </conditionalFormatting>
  <conditionalFormatting sqref="D48">
    <cfRule type="expression" dxfId="60" priority="1">
      <formula>IF(CELL("Zeile",D48)&lt;$D$46+CELL("Zeile",$D$48),1,0)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E25" sqref="E25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538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Netzbetreiber!D9</f>
        <v>Gasgesellschaft Kerken Wachtendonk mbH</v>
      </c>
      <c r="F4" s="330"/>
      <c r="G4" s="330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Netzbetreiber!D28</f>
        <v>GKW Kerken-Wachtendonk L-Gas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Netzbetreiber!D11</f>
        <v>9870080800006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517</v>
      </c>
      <c r="D9" s="129"/>
      <c r="E9" s="129"/>
      <c r="F9" s="153">
        <f>'SLP-Verfahren'!D46</f>
        <v>1</v>
      </c>
      <c r="H9" s="171" t="s">
        <v>595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579</v>
      </c>
      <c r="D10" s="129"/>
      <c r="E10" s="129"/>
      <c r="F10" s="49">
        <v>1</v>
      </c>
      <c r="G10" s="57"/>
      <c r="H10" s="171" t="s">
        <v>596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597</v>
      </c>
      <c r="D11" s="129"/>
      <c r="E11" s="129"/>
      <c r="F11" s="333" t="str">
        <f>INDEX('SLP-Verfahren'!D48:D62,'SLP-Temp-Gebiet #01'!F10)</f>
        <v>Wetterstation Tönisvorst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578</v>
      </c>
      <c r="D13" s="342"/>
      <c r="E13" s="342"/>
      <c r="F13" s="181" t="s">
        <v>542</v>
      </c>
      <c r="G13" s="129" t="s">
        <v>540</v>
      </c>
      <c r="H13" s="261" t="s">
        <v>557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566</v>
      </c>
      <c r="H14" s="51">
        <v>0</v>
      </c>
      <c r="I14" s="57"/>
      <c r="J14" s="129"/>
      <c r="K14" s="129"/>
      <c r="L14" s="129"/>
      <c r="M14" s="129"/>
      <c r="N14" s="129"/>
      <c r="O14" s="332" t="s">
        <v>645</v>
      </c>
      <c r="R14" s="207" t="s">
        <v>558</v>
      </c>
      <c r="S14" s="207" t="s">
        <v>559</v>
      </c>
      <c r="T14" s="207" t="s">
        <v>560</v>
      </c>
      <c r="U14" s="207" t="s">
        <v>561</v>
      </c>
      <c r="V14" s="207" t="s">
        <v>541</v>
      </c>
      <c r="W14" s="207" t="s">
        <v>562</v>
      </c>
      <c r="X14" s="207" t="s">
        <v>563</v>
      </c>
      <c r="Y14" s="207" t="s">
        <v>564</v>
      </c>
      <c r="Z14" s="207" t="s">
        <v>565</v>
      </c>
      <c r="AA14" s="207" t="s">
        <v>566</v>
      </c>
      <c r="AB14" s="207" t="s">
        <v>567</v>
      </c>
      <c r="AC14" s="207" t="s">
        <v>568</v>
      </c>
    </row>
    <row r="15" spans="2:56" ht="19.5" customHeight="1">
      <c r="B15" s="129"/>
      <c r="C15" s="343" t="s">
        <v>386</v>
      </c>
      <c r="D15" s="343"/>
      <c r="E15" s="89" t="s">
        <v>448</v>
      </c>
      <c r="F15" s="262" t="s">
        <v>70</v>
      </c>
      <c r="G15" s="263" t="s">
        <v>560</v>
      </c>
      <c r="H15" s="51">
        <v>0</v>
      </c>
      <c r="I15" s="57"/>
      <c r="J15" s="129"/>
      <c r="K15" s="129"/>
      <c r="L15" s="129"/>
      <c r="M15" s="129"/>
      <c r="N15" s="129"/>
      <c r="O15" s="160" t="s">
        <v>522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491</v>
      </c>
      <c r="AI15" s="260" t="s">
        <v>543</v>
      </c>
      <c r="AJ15" s="260" t="s">
        <v>544</v>
      </c>
      <c r="AK15" s="260" t="s">
        <v>545</v>
      </c>
      <c r="AL15" s="260" t="s">
        <v>546</v>
      </c>
      <c r="AM15" s="260" t="s">
        <v>547</v>
      </c>
      <c r="AN15" s="260" t="s">
        <v>548</v>
      </c>
      <c r="AO15" s="260" t="s">
        <v>549</v>
      </c>
      <c r="AP15" s="260" t="s">
        <v>550</v>
      </c>
      <c r="AQ15" s="260" t="s">
        <v>551</v>
      </c>
      <c r="AR15" s="260" t="s">
        <v>552</v>
      </c>
      <c r="AS15" s="260" t="s">
        <v>553</v>
      </c>
      <c r="AT15" s="260" t="s">
        <v>554</v>
      </c>
      <c r="AU15" s="260" t="s">
        <v>555</v>
      </c>
      <c r="AV15" s="260" t="s">
        <v>556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512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518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513</v>
      </c>
      <c r="D20" s="178" t="s">
        <v>508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520</v>
      </c>
      <c r="D21" s="152" t="s">
        <v>510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531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498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498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515</v>
      </c>
      <c r="D24" s="186"/>
      <c r="E24" s="155" t="s">
        <v>675</v>
      </c>
      <c r="F24" s="155" t="s">
        <v>576</v>
      </c>
      <c r="G24" s="155"/>
      <c r="H24" s="155"/>
      <c r="I24" s="155"/>
      <c r="J24" s="155"/>
      <c r="K24" s="155"/>
      <c r="L24" s="155"/>
      <c r="M24" s="155"/>
      <c r="N24" s="155"/>
      <c r="O24" s="183" t="s">
        <v>516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509</v>
      </c>
      <c r="D25" s="186"/>
      <c r="E25" s="159" t="s">
        <v>676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499</v>
      </c>
      <c r="F26" s="155" t="s">
        <v>499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499</v>
      </c>
      <c r="S26" s="67" t="s">
        <v>500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514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521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527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450</v>
      </c>
      <c r="D34" s="152" t="s">
        <v>449</v>
      </c>
      <c r="E34" s="155" t="s">
        <v>506</v>
      </c>
      <c r="F34" s="155" t="s">
        <v>506</v>
      </c>
      <c r="G34" s="155" t="s">
        <v>506</v>
      </c>
      <c r="H34" s="155" t="s">
        <v>506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506</v>
      </c>
      <c r="S34" s="67" t="s">
        <v>507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599</v>
      </c>
      <c r="D35" s="152" t="s">
        <v>600</v>
      </c>
      <c r="E35" s="155" t="s">
        <v>598</v>
      </c>
      <c r="F35" s="155" t="s">
        <v>598</v>
      </c>
      <c r="G35" s="155" t="s">
        <v>598</v>
      </c>
      <c r="H35" s="155" t="s">
        <v>598</v>
      </c>
      <c r="I35" s="155" t="s">
        <v>598</v>
      </c>
      <c r="J35" s="155" t="s">
        <v>598</v>
      </c>
      <c r="K35" s="155" t="s">
        <v>598</v>
      </c>
      <c r="L35" s="155" t="s">
        <v>598</v>
      </c>
      <c r="M35" s="155" t="s">
        <v>598</v>
      </c>
      <c r="N35" s="155" t="s">
        <v>598</v>
      </c>
      <c r="O35" s="183" t="s">
        <v>141</v>
      </c>
      <c r="Q35" s="209"/>
      <c r="R35" s="67" t="s">
        <v>598</v>
      </c>
      <c r="S35" s="67" t="s">
        <v>601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532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525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526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519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523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529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530</v>
      </c>
      <c r="D46" s="199" t="s">
        <v>528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528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573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537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513</v>
      </c>
      <c r="D54" s="178" t="s">
        <v>508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520</v>
      </c>
      <c r="D55" s="152" t="s">
        <v>510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531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515</v>
      </c>
      <c r="D58" s="186"/>
      <c r="E58" s="155" t="str">
        <f>E24</f>
        <v>Tönisvorst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516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509</v>
      </c>
      <c r="D59" s="186"/>
      <c r="E59" s="159" t="str">
        <f>E25</f>
        <v>WMO3010403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514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521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527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144</v>
      </c>
    </row>
    <row r="67" spans="2:1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141</v>
      </c>
    </row>
    <row r="69" spans="2:15">
      <c r="B69" s="181"/>
      <c r="C69" s="185" t="s">
        <v>599</v>
      </c>
      <c r="D69" s="152" t="s">
        <v>600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141</v>
      </c>
    </row>
    <row r="70" spans="2:15">
      <c r="B70" s="181"/>
      <c r="C70" s="190" t="s">
        <v>442</v>
      </c>
      <c r="D70" s="118" t="s">
        <v>532</v>
      </c>
      <c r="E70" s="162" t="s">
        <v>452</v>
      </c>
      <c r="F70" s="162" t="s">
        <v>452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141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4 F25:N25">
    <cfRule type="expression" dxfId="58" priority="30">
      <formula>IF(E$20&lt;=$F$18,1,0)</formula>
    </cfRule>
  </conditionalFormatting>
  <conditionalFormatting sqref="E32:N36">
    <cfRule type="expression" dxfId="57" priority="29">
      <formula>IF(E$30&lt;=$F$28,1,0)</formula>
    </cfRule>
  </conditionalFormatting>
  <conditionalFormatting sqref="E26:F26">
    <cfRule type="expression" dxfId="56" priority="28">
      <formula>IF(E$20&lt;=$F$18,1,0)</formula>
    </cfRule>
  </conditionalFormatting>
  <conditionalFormatting sqref="E26:N26">
    <cfRule type="expression" dxfId="55" priority="27">
      <formula>IF(E$20&lt;=$F$18,1,0)</formula>
    </cfRule>
  </conditionalFormatting>
  <conditionalFormatting sqref="E56:N59">
    <cfRule type="expression" dxfId="54" priority="24">
      <formula>IF(E$54&lt;=$F$52,1,0)</formula>
    </cfRule>
  </conditionalFormatting>
  <conditionalFormatting sqref="E60:N60">
    <cfRule type="expression" dxfId="53" priority="23">
      <formula>IF(E$54&lt;=$F$52,1,0)</formula>
    </cfRule>
  </conditionalFormatting>
  <conditionalFormatting sqref="E66:N68">
    <cfRule type="expression" dxfId="52" priority="17">
      <formula>IF(E$64&lt;=$F$62,1,0)</formula>
    </cfRule>
  </conditionalFormatting>
  <conditionalFormatting sqref="E65:N68 E70:N70">
    <cfRule type="expression" dxfId="51" priority="15">
      <formula>IF(E$64&gt;$F$62,1,0)</formula>
    </cfRule>
  </conditionalFormatting>
  <conditionalFormatting sqref="E56:N60">
    <cfRule type="expression" dxfId="50" priority="14">
      <formula>IF(E$54&gt;$F$52,1,0)</formula>
    </cfRule>
  </conditionalFormatting>
  <conditionalFormatting sqref="E21:N24 E26:N26 F25:N25">
    <cfRule type="expression" dxfId="49" priority="13">
      <formula>IF(E$20&gt;$F$18,1,0)</formula>
    </cfRule>
  </conditionalFormatting>
  <conditionalFormatting sqref="E32:N36">
    <cfRule type="expression" dxfId="48" priority="12">
      <formula>IF(E$30&gt;$F$28,1,0)</formula>
    </cfRule>
  </conditionalFormatting>
  <conditionalFormatting sqref="H11 H8:H9">
    <cfRule type="expression" dxfId="47" priority="11">
      <formula>IF($F$9=1,1,0)</formula>
    </cfRule>
  </conditionalFormatting>
  <conditionalFormatting sqref="E55:N55">
    <cfRule type="expression" dxfId="46" priority="10">
      <formula>IF(E$54&gt;$F$52,1,0)</formula>
    </cfRule>
  </conditionalFormatting>
  <conditionalFormatting sqref="E31:N31">
    <cfRule type="expression" dxfId="45" priority="9">
      <formula>IF(E$30&gt;$F$28,1,0)</formula>
    </cfRule>
  </conditionalFormatting>
  <conditionalFormatting sqref="E70:N70">
    <cfRule type="expression" dxfId="44" priority="8">
      <formula>IF(E$64&lt;=$F$62,1,0)</formula>
    </cfRule>
  </conditionalFormatting>
  <conditionalFormatting sqref="H10">
    <cfRule type="expression" dxfId="43" priority="7">
      <formula>IF($F$9=1,1,0)</formula>
    </cfRule>
  </conditionalFormatting>
  <conditionalFormatting sqref="E69:N69">
    <cfRule type="expression" dxfId="42" priority="4">
      <formula>IF(E$64&lt;=$F$62,1,0)</formula>
    </cfRule>
  </conditionalFormatting>
  <conditionalFormatting sqref="E69:N69">
    <cfRule type="expression" dxfId="41" priority="3">
      <formula>IF(E$64&gt;$F$62,1,0)</formula>
    </cfRule>
  </conditionalFormatting>
  <conditionalFormatting sqref="E25">
    <cfRule type="expression" dxfId="40" priority="2">
      <formula>IF(E$20&lt;=$F$18,1,0)</formula>
    </cfRule>
  </conditionalFormatting>
  <conditionalFormatting sqref="E25">
    <cfRule type="expression" dxfId="39" priority="1">
      <formula>IF(E$20&gt;$F$18,1,0)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538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Netzbetreiber!$D$9</f>
        <v>Gasgesellschaft Kerken Wachtendonk mbH</v>
      </c>
      <c r="F4" s="129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Netzbetreiber!$D$28</f>
        <v>GKW Kerken-Wachtendonk L-Gas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Netzbetreiber!$D$11</f>
        <v>9870080800006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517</v>
      </c>
      <c r="D9" s="129"/>
      <c r="E9" s="129"/>
      <c r="F9" s="153">
        <f>'SLP-Verfahren'!D46</f>
        <v>1</v>
      </c>
      <c r="H9" s="171" t="s">
        <v>595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579</v>
      </c>
      <c r="D10" s="129"/>
      <c r="E10" s="129"/>
      <c r="F10" s="49">
        <v>2</v>
      </c>
      <c r="G10" s="57"/>
      <c r="H10" s="171" t="s">
        <v>596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597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578</v>
      </c>
      <c r="D13" s="342"/>
      <c r="E13" s="342"/>
      <c r="F13" s="181" t="s">
        <v>542</v>
      </c>
      <c r="G13" s="129" t="s">
        <v>540</v>
      </c>
      <c r="H13" s="261" t="s">
        <v>557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566</v>
      </c>
      <c r="H14" s="51">
        <v>0</v>
      </c>
      <c r="I14" s="57"/>
      <c r="J14" s="129"/>
      <c r="K14" s="129"/>
      <c r="L14" s="129"/>
      <c r="M14" s="129"/>
      <c r="N14" s="129"/>
      <c r="O14" s="332" t="s">
        <v>645</v>
      </c>
      <c r="R14" s="207" t="s">
        <v>558</v>
      </c>
      <c r="S14" s="207" t="s">
        <v>559</v>
      </c>
      <c r="T14" s="207" t="s">
        <v>560</v>
      </c>
      <c r="U14" s="207" t="s">
        <v>561</v>
      </c>
      <c r="V14" s="207" t="s">
        <v>541</v>
      </c>
      <c r="W14" s="207" t="s">
        <v>562</v>
      </c>
      <c r="X14" s="207" t="s">
        <v>563</v>
      </c>
      <c r="Y14" s="207" t="s">
        <v>564</v>
      </c>
      <c r="Z14" s="207" t="s">
        <v>565</v>
      </c>
      <c r="AA14" s="207" t="s">
        <v>566</v>
      </c>
      <c r="AB14" s="207" t="s">
        <v>567</v>
      </c>
      <c r="AC14" s="207" t="s">
        <v>568</v>
      </c>
    </row>
    <row r="15" spans="2:56" ht="19.5" customHeight="1">
      <c r="B15" s="129"/>
      <c r="C15" s="343" t="s">
        <v>386</v>
      </c>
      <c r="D15" s="343"/>
      <c r="E15" s="89" t="s">
        <v>448</v>
      </c>
      <c r="F15" s="262" t="s">
        <v>70</v>
      </c>
      <c r="G15" s="263" t="s">
        <v>560</v>
      </c>
      <c r="H15" s="51">
        <v>0</v>
      </c>
      <c r="I15" s="57"/>
      <c r="J15" s="129"/>
      <c r="K15" s="129"/>
      <c r="L15" s="129"/>
      <c r="M15" s="129"/>
      <c r="N15" s="129"/>
      <c r="O15" s="160" t="s">
        <v>522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491</v>
      </c>
      <c r="AI15" s="260" t="s">
        <v>543</v>
      </c>
      <c r="AJ15" s="260" t="s">
        <v>544</v>
      </c>
      <c r="AK15" s="260" t="s">
        <v>545</v>
      </c>
      <c r="AL15" s="260" t="s">
        <v>546</v>
      </c>
      <c r="AM15" s="260" t="s">
        <v>547</v>
      </c>
      <c r="AN15" s="260" t="s">
        <v>548</v>
      </c>
      <c r="AO15" s="260" t="s">
        <v>549</v>
      </c>
      <c r="AP15" s="260" t="s">
        <v>550</v>
      </c>
      <c r="AQ15" s="260" t="s">
        <v>551</v>
      </c>
      <c r="AR15" s="260" t="s">
        <v>552</v>
      </c>
      <c r="AS15" s="260" t="s">
        <v>553</v>
      </c>
      <c r="AT15" s="260" t="s">
        <v>554</v>
      </c>
      <c r="AU15" s="260" t="s">
        <v>555</v>
      </c>
      <c r="AV15" s="260" t="s">
        <v>556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512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518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513</v>
      </c>
      <c r="D20" s="178" t="s">
        <v>508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520</v>
      </c>
      <c r="D21" s="152" t="s">
        <v>510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531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498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515</v>
      </c>
      <c r="D24" s="186"/>
      <c r="E24" s="155" t="s">
        <v>575</v>
      </c>
      <c r="F24" s="155" t="s">
        <v>576</v>
      </c>
      <c r="G24" s="155"/>
      <c r="H24" s="155"/>
      <c r="I24" s="155"/>
      <c r="J24" s="155"/>
      <c r="K24" s="155"/>
      <c r="L24" s="155"/>
      <c r="M24" s="155"/>
      <c r="N24" s="155"/>
      <c r="O24" s="183" t="s">
        <v>516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509</v>
      </c>
      <c r="D25" s="186"/>
      <c r="E25" s="159" t="s">
        <v>362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499</v>
      </c>
      <c r="F26" s="155" t="s">
        <v>499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499</v>
      </c>
      <c r="S26" s="67" t="s">
        <v>500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514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521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527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450</v>
      </c>
      <c r="D34" s="152" t="s">
        <v>449</v>
      </c>
      <c r="E34" s="155" t="s">
        <v>506</v>
      </c>
      <c r="F34" s="155" t="s">
        <v>506</v>
      </c>
      <c r="G34" s="155" t="s">
        <v>506</v>
      </c>
      <c r="H34" s="155" t="s">
        <v>506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506</v>
      </c>
      <c r="S34" s="67" t="s">
        <v>507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599</v>
      </c>
      <c r="D35" s="152" t="s">
        <v>600</v>
      </c>
      <c r="E35" s="155" t="s">
        <v>598</v>
      </c>
      <c r="F35" s="155" t="s">
        <v>598</v>
      </c>
      <c r="G35" s="155" t="s">
        <v>598</v>
      </c>
      <c r="H35" s="155" t="s">
        <v>598</v>
      </c>
      <c r="I35" s="155" t="s">
        <v>598</v>
      </c>
      <c r="J35" s="155" t="s">
        <v>598</v>
      </c>
      <c r="K35" s="155" t="s">
        <v>598</v>
      </c>
      <c r="L35" s="155" t="s">
        <v>598</v>
      </c>
      <c r="M35" s="155" t="s">
        <v>598</v>
      </c>
      <c r="N35" s="155" t="s">
        <v>598</v>
      </c>
      <c r="O35" s="183" t="s">
        <v>141</v>
      </c>
      <c r="Q35" s="209"/>
      <c r="R35" s="67" t="s">
        <v>598</v>
      </c>
      <c r="S35" s="67" t="s">
        <v>601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532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525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526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519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523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529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530</v>
      </c>
      <c r="D46" s="199" t="s">
        <v>528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528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573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537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513</v>
      </c>
      <c r="D54" s="178" t="s">
        <v>508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520</v>
      </c>
      <c r="D55" s="152" t="s">
        <v>510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531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515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516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509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514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521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527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141</v>
      </c>
    </row>
    <row r="69" spans="2:15">
      <c r="B69" s="181"/>
      <c r="C69" s="185" t="s">
        <v>599</v>
      </c>
      <c r="D69" s="152" t="s">
        <v>600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141</v>
      </c>
    </row>
    <row r="70" spans="2:15">
      <c r="B70" s="181"/>
      <c r="C70" s="190" t="s">
        <v>442</v>
      </c>
      <c r="D70" s="118" t="s">
        <v>532</v>
      </c>
      <c r="E70" s="162" t="s">
        <v>452</v>
      </c>
      <c r="F70" s="162" t="s">
        <v>452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141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8" priority="18">
      <formula>IF(E$20&lt;=$F$18,1,0)</formula>
    </cfRule>
  </conditionalFormatting>
  <conditionalFormatting sqref="E32:N36">
    <cfRule type="expression" dxfId="37" priority="17">
      <formula>IF(E$30&lt;=$F$28,1,0)</formula>
    </cfRule>
  </conditionalFormatting>
  <conditionalFormatting sqref="E26:F26">
    <cfRule type="expression" dxfId="36" priority="16">
      <formula>IF(E$20&lt;=$F$18,1,0)</formula>
    </cfRule>
  </conditionalFormatting>
  <conditionalFormatting sqref="E26:N26">
    <cfRule type="expression" dxfId="35" priority="15">
      <formula>IF(E$20&lt;=$F$18,1,0)</formula>
    </cfRule>
  </conditionalFormatting>
  <conditionalFormatting sqref="E56:N59">
    <cfRule type="expression" dxfId="34" priority="14">
      <formula>IF(E$54&lt;=$F$52,1,0)</formula>
    </cfRule>
  </conditionalFormatting>
  <conditionalFormatting sqref="E60:N60">
    <cfRule type="expression" dxfId="33" priority="13">
      <formula>IF(E$54&lt;=$F$52,1,0)</formula>
    </cfRule>
  </conditionalFormatting>
  <conditionalFormatting sqref="E66:N68">
    <cfRule type="expression" dxfId="32" priority="12">
      <formula>IF(E$64&lt;=$F$62,1,0)</formula>
    </cfRule>
  </conditionalFormatting>
  <conditionalFormatting sqref="E65:N68 E70:N70">
    <cfRule type="expression" dxfId="31" priority="11">
      <formula>IF(E$64&gt;$F$62,1,0)</formula>
    </cfRule>
  </conditionalFormatting>
  <conditionalFormatting sqref="E56:N60">
    <cfRule type="expression" dxfId="30" priority="10">
      <formula>IF(E$54&gt;$F$52,1,0)</formula>
    </cfRule>
  </conditionalFormatting>
  <conditionalFormatting sqref="E21:N26">
    <cfRule type="expression" dxfId="29" priority="9">
      <formula>IF(E$20&gt;$F$18,1,0)</formula>
    </cfRule>
  </conditionalFormatting>
  <conditionalFormatting sqref="E32:N36">
    <cfRule type="expression" dxfId="28" priority="8">
      <formula>IF(E$30&gt;$F$28,1,0)</formula>
    </cfRule>
  </conditionalFormatting>
  <conditionalFormatting sqref="H11 H8:H9">
    <cfRule type="expression" dxfId="27" priority="7">
      <formula>IF($F$9=1,1,0)</formula>
    </cfRule>
  </conditionalFormatting>
  <conditionalFormatting sqref="E55:N55">
    <cfRule type="expression" dxfId="26" priority="6">
      <formula>IF(E$54&gt;$F$52,1,0)</formula>
    </cfRule>
  </conditionalFormatting>
  <conditionalFormatting sqref="E31:N31">
    <cfRule type="expression" dxfId="25" priority="5">
      <formula>IF(E$30&gt;$F$28,1,0)</formula>
    </cfRule>
  </conditionalFormatting>
  <conditionalFormatting sqref="E70:N70">
    <cfRule type="expression" dxfId="24" priority="4">
      <formula>IF(E$64&lt;=$F$62,1,0)</formula>
    </cfRule>
  </conditionalFormatting>
  <conditionalFormatting sqref="H10">
    <cfRule type="expression" dxfId="23" priority="3">
      <formula>IF($F$9=1,1,0)</formula>
    </cfRule>
  </conditionalFormatting>
  <conditionalFormatting sqref="E69:N69">
    <cfRule type="expression" dxfId="22" priority="2">
      <formula>IF(E$64&lt;=$F$62,1,0)</formula>
    </cfRule>
  </conditionalFormatting>
  <conditionalFormatting sqref="E69:N69">
    <cfRule type="expression" dxfId="2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E22" sqref="E22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363</v>
      </c>
    </row>
    <row r="3" spans="2:26">
      <c r="B3" s="129" t="s">
        <v>464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368</v>
      </c>
      <c r="D5" s="54" t="str">
        <f>Netzbetreiber!$D$9</f>
        <v>Gasgesellschaft Kerken Wachtendonk mbH</v>
      </c>
      <c r="E5" s="129"/>
      <c r="J5" s="88" t="s">
        <v>495</v>
      </c>
      <c r="K5" s="130" t="s">
        <v>496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336</v>
      </c>
      <c r="D6" s="54" t="str">
        <f>Netzbetreiber!$D$28</f>
        <v>GKW Kerken-Wachtendonk L-Gas</v>
      </c>
      <c r="E6" s="129"/>
      <c r="F6" s="129"/>
      <c r="K6" s="130" t="s">
        <v>503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485</v>
      </c>
      <c r="D7" s="54" t="str">
        <f>Netzbetreiber!$D$11</f>
        <v>9870080800006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132</v>
      </c>
      <c r="D8" s="52">
        <f>Netzbetreiber!$D$6</f>
        <v>42278</v>
      </c>
      <c r="E8" s="129"/>
      <c r="F8" s="129"/>
      <c r="H8" s="127" t="s">
        <v>493</v>
      </c>
      <c r="J8" s="131">
        <f>COUNTA(D12:D100)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247</v>
      </c>
      <c r="C10" s="134" t="s">
        <v>492</v>
      </c>
      <c r="D10" s="133" t="s">
        <v>146</v>
      </c>
      <c r="E10" s="272" t="s">
        <v>505</v>
      </c>
      <c r="F10" s="134" t="s">
        <v>147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629</v>
      </c>
      <c r="M10" s="149" t="s">
        <v>638</v>
      </c>
      <c r="N10" s="150" t="s">
        <v>639</v>
      </c>
      <c r="O10" s="150" t="s">
        <v>640</v>
      </c>
      <c r="P10" s="151" t="s">
        <v>641</v>
      </c>
      <c r="Q10" s="145" t="s">
        <v>630</v>
      </c>
      <c r="R10" s="135" t="s">
        <v>631</v>
      </c>
      <c r="S10" s="136" t="s">
        <v>632</v>
      </c>
      <c r="T10" s="136" t="s">
        <v>633</v>
      </c>
      <c r="U10" s="136" t="s">
        <v>634</v>
      </c>
      <c r="V10" s="136" t="s">
        <v>635</v>
      </c>
      <c r="W10" s="136" t="s">
        <v>636</v>
      </c>
      <c r="X10" s="137" t="s">
        <v>637</v>
      </c>
      <c r="Y10" s="294" t="s">
        <v>642</v>
      </c>
    </row>
    <row r="11" spans="2:26" ht="15.75" thickBot="1">
      <c r="B11" s="138" t="s">
        <v>494</v>
      </c>
      <c r="C11" s="139" t="s">
        <v>504</v>
      </c>
      <c r="D11" s="293" t="s">
        <v>246</v>
      </c>
      <c r="E11" s="163" t="s">
        <v>511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GKW Kerken-Wachtendonk L-Gas</v>
      </c>
      <c r="D12" s="62" t="s">
        <v>246</v>
      </c>
      <c r="E12" s="164" t="s">
        <v>678</v>
      </c>
      <c r="F12" s="296" t="s">
        <v>677</v>
      </c>
      <c r="H12" s="273">
        <f>ROUND(VLOOKUP($E12,'BDEW-Standard'!$B$3:$M$158,H$9,0),7)</f>
        <v>0.40409319999999999</v>
      </c>
      <c r="I12" s="273">
        <f>ROUND(VLOOKUP($E12,'BDEW-Standard'!$B$3:$M$158,I$9,0),7)</f>
        <v>-24.439296800000001</v>
      </c>
      <c r="J12" s="273">
        <f>ROUND(VLOOKUP($E12,'BDEW-Standard'!$B$3:$M$158,J$9,0),7)</f>
        <v>6.5718174999999999</v>
      </c>
      <c r="K12" s="273">
        <f>ROUND(VLOOKUP($E12,'BDEW-Standard'!$B$3:$M$158,K$9,0),7)</f>
        <v>0.71077100000000004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3" si="1">($H12/(1+($I12/($Q$9-$L12))^$J12)+$K12)+MAX($M12*$Q$9+$N12,$O12*$Q$9+$P12)</f>
        <v>1.0561214000512988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GKW Kerken-Wachtendonk L-Gas</v>
      </c>
      <c r="D13" s="62" t="s">
        <v>246</v>
      </c>
      <c r="E13" s="164" t="s">
        <v>24</v>
      </c>
      <c r="F13" s="296" t="s">
        <v>291</v>
      </c>
      <c r="H13" s="273">
        <f>ROUND(VLOOKUP($E13,'BDEW-Standard'!$B$3:$M$158,H$9,0),7)</f>
        <v>3.1935978</v>
      </c>
      <c r="I13" s="273">
        <f>ROUND(VLOOKUP($E13,'BDEW-Standard'!$B$3:$M$158,I$9,0),7)</f>
        <v>-37.414247799999998</v>
      </c>
      <c r="J13" s="273">
        <f>ROUND(VLOOKUP($E13,'BDEW-Standard'!$B$3:$M$158,J$9,0),7)</f>
        <v>6.1824021</v>
      </c>
      <c r="K13" s="273">
        <f>ROUND(VLOOKUP($E13,'BDEW-Standard'!$B$3:$M$158,K$9,0),7)</f>
        <v>6.4760499999999999E-2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0.94490761186795624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3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GKW Kerken-Wachtendonk L-Gas</v>
      </c>
      <c r="D14" s="62" t="s">
        <v>246</v>
      </c>
      <c r="E14" s="164" t="s">
        <v>32</v>
      </c>
      <c r="F14" s="296" t="s">
        <v>299</v>
      </c>
      <c r="H14" s="273">
        <f>ROUND(VLOOKUP($E14,'BDEW-Standard'!$B$3:$M$158,H$9,0),7)</f>
        <v>2.529738</v>
      </c>
      <c r="I14" s="273">
        <f>ROUND(VLOOKUP($E14,'BDEW-Standard'!$B$3:$M$158,I$9,0),7)</f>
        <v>-35.0300145</v>
      </c>
      <c r="J14" s="273">
        <f>ROUND(VLOOKUP($E14,'BDEW-Standard'!$B$3:$M$158,J$9,0),7)</f>
        <v>6.2051109000000002</v>
      </c>
      <c r="K14" s="273">
        <f>ROUND(VLOOKUP($E14,'BDEW-Standard'!$B$3:$M$158,K$9,0),7)</f>
        <v>8.4524100000000005E-2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1.0034007991768874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GKW Kerken-Wachtendonk L-Gas</v>
      </c>
      <c r="D15" s="62" t="s">
        <v>246</v>
      </c>
      <c r="E15" s="164" t="s">
        <v>679</v>
      </c>
      <c r="F15" s="296" t="s">
        <v>662</v>
      </c>
      <c r="H15" s="273">
        <f>ROUND(VLOOKUP($E15,'BDEW-Standard'!$B$3:$M$158,H$9,0),7)</f>
        <v>1.2779567000000001</v>
      </c>
      <c r="I15" s="273">
        <f>ROUND(VLOOKUP($E15,'BDEW-Standard'!$B$3:$M$158,I$9,0),7)</f>
        <v>-34.517392000000001</v>
      </c>
      <c r="J15" s="273">
        <f>ROUND(VLOOKUP($E15,'BDEW-Standard'!$B$3:$M$158,J$9,0),7)</f>
        <v>5.7212303000000002</v>
      </c>
      <c r="K15" s="273">
        <f>ROUND(VLOOKUP($E15,'BDEW-Standard'!$B$3:$M$158,K$9,0),7)</f>
        <v>0.54573329999999998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1.0484170386064726</v>
      </c>
      <c r="R15" s="274">
        <f>ROUND(VLOOKUP(MID($E15,4,3),'Wochentag F(WT)'!$B$7:$J$22,R$9,0),4)</f>
        <v>1.0848</v>
      </c>
      <c r="S15" s="274">
        <f>ROUND(VLOOKUP(MID($E15,4,3),'Wochentag F(WT)'!$B$7:$J$22,S$9,0),4)</f>
        <v>1.1211</v>
      </c>
      <c r="T15" s="274">
        <f>ROUND(VLOOKUP(MID($E15,4,3),'Wochentag F(WT)'!$B$7:$J$22,T$9,0),4)</f>
        <v>1.0769</v>
      </c>
      <c r="U15" s="274">
        <f>ROUND(VLOOKUP(MID($E15,4,3),'Wochentag F(WT)'!$B$7:$J$22,U$9,0),4)</f>
        <v>1.1353</v>
      </c>
      <c r="V15" s="274">
        <f>ROUND(VLOOKUP(MID($E15,4,3),'Wochentag F(WT)'!$B$7:$J$22,V$9,0),4)</f>
        <v>1.1402000000000001</v>
      </c>
      <c r="W15" s="274">
        <f>ROUND(VLOOKUP(MID($E15,4,3),'Wochentag F(WT)'!$B$7:$J$22,W$9,0),4)</f>
        <v>0.48520000000000002</v>
      </c>
      <c r="X15" s="275">
        <f t="shared" si="2"/>
        <v>0.95650000000000013</v>
      </c>
      <c r="Y15" s="292"/>
      <c r="Z15" s="210"/>
    </row>
    <row r="16" spans="2:26" s="142" customFormat="1">
      <c r="B16" s="143">
        <v>5</v>
      </c>
      <c r="C16" s="144" t="str">
        <f t="shared" si="0"/>
        <v>GKW Kerken-Wachtendonk L-Gas</v>
      </c>
      <c r="D16" s="62" t="s">
        <v>246</v>
      </c>
      <c r="E16" s="164" t="s">
        <v>680</v>
      </c>
      <c r="F16" s="296" t="s">
        <v>663</v>
      </c>
      <c r="H16" s="273">
        <f>ROUND(VLOOKUP($E16,'BDEW-Standard'!$B$3:$M$158,H$9,0),7)</f>
        <v>4.5699506000000003</v>
      </c>
      <c r="I16" s="273">
        <f>ROUND(VLOOKUP($E16,'BDEW-Standard'!$B$3:$M$158,I$9,0),7)</f>
        <v>-38.535339200000003</v>
      </c>
      <c r="J16" s="273">
        <f>ROUND(VLOOKUP($E16,'BDEW-Standard'!$B$3:$M$158,J$9,0),7)</f>
        <v>7.5976990999999998</v>
      </c>
      <c r="K16" s="273">
        <f>ROUND(VLOOKUP($E16,'BDEW-Standard'!$B$3:$M$158,K$9,0),7)</f>
        <v>6.6314E-3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0.90200299693660235</v>
      </c>
      <c r="R16" s="274">
        <f>ROUND(VLOOKUP(MID($E16,4,3),'Wochentag F(WT)'!$B$7:$J$22,R$9,0),4)</f>
        <v>1.1052</v>
      </c>
      <c r="S16" s="274">
        <f>ROUND(VLOOKUP(MID($E16,4,3),'Wochentag F(WT)'!$B$7:$J$22,S$9,0),4)</f>
        <v>1.0857000000000001</v>
      </c>
      <c r="T16" s="274">
        <f>ROUND(VLOOKUP(MID($E16,4,3),'Wochentag F(WT)'!$B$7:$J$22,T$9,0),4)</f>
        <v>1.0378000000000001</v>
      </c>
      <c r="U16" s="274">
        <f>ROUND(VLOOKUP(MID($E16,4,3),'Wochentag F(WT)'!$B$7:$J$22,U$9,0),4)</f>
        <v>1.0622</v>
      </c>
      <c r="V16" s="274">
        <f>ROUND(VLOOKUP(MID($E16,4,3),'Wochentag F(WT)'!$B$7:$J$22,V$9,0),4)</f>
        <v>1.0266</v>
      </c>
      <c r="W16" s="274">
        <f>ROUND(VLOOKUP(MID($E16,4,3),'Wochentag F(WT)'!$B$7:$J$22,W$9,0),4)</f>
        <v>0.76290000000000002</v>
      </c>
      <c r="X16" s="275">
        <f t="shared" si="2"/>
        <v>0.91959999999999997</v>
      </c>
      <c r="Y16" s="292"/>
      <c r="Z16" s="210"/>
    </row>
    <row r="17" spans="2:26" s="142" customFormat="1">
      <c r="B17" s="143">
        <v>6</v>
      </c>
      <c r="C17" s="144" t="str">
        <f t="shared" si="0"/>
        <v>GKW Kerken-Wachtendonk L-Gas</v>
      </c>
      <c r="D17" s="62" t="s">
        <v>246</v>
      </c>
      <c r="E17" s="164" t="s">
        <v>681</v>
      </c>
      <c r="F17" s="296" t="s">
        <v>664</v>
      </c>
      <c r="H17" s="273">
        <f>ROUND(VLOOKUP($E17,'BDEW-Standard'!$B$3:$M$158,H$9,0),7)</f>
        <v>2.98</v>
      </c>
      <c r="I17" s="273">
        <f>ROUND(VLOOKUP($E17,'BDEW-Standard'!$B$3:$M$158,I$9,0),7)</f>
        <v>-35.799999999999997</v>
      </c>
      <c r="J17" s="273">
        <f>ROUND(VLOOKUP($E17,'BDEW-Standard'!$B$3:$M$158,J$9,0),7)</f>
        <v>5.6340580999999998</v>
      </c>
      <c r="K17" s="273">
        <f>ROUND(VLOOKUP($E17,'BDEW-Standard'!$B$3:$M$158,K$9,0),7)</f>
        <v>0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1.0340893561256006</v>
      </c>
      <c r="R17" s="274">
        <f>ROUND(VLOOKUP(MID($E17,4,3),'Wochentag F(WT)'!$B$7:$J$22,R$9,0),4)</f>
        <v>0.97670000000000001</v>
      </c>
      <c r="S17" s="274">
        <f>ROUND(VLOOKUP(MID($E17,4,3),'Wochentag F(WT)'!$B$7:$J$22,S$9,0),4)</f>
        <v>1.0388999999999999</v>
      </c>
      <c r="T17" s="274">
        <f>ROUND(VLOOKUP(MID($E17,4,3),'Wochentag F(WT)'!$B$7:$J$22,T$9,0),4)</f>
        <v>1.0027999999999999</v>
      </c>
      <c r="U17" s="274">
        <f>ROUND(VLOOKUP(MID($E17,4,3),'Wochentag F(WT)'!$B$7:$J$22,U$9,0),4)</f>
        <v>1.0162</v>
      </c>
      <c r="V17" s="274">
        <f>ROUND(VLOOKUP(MID($E17,4,3),'Wochentag F(WT)'!$B$7:$J$22,V$9,0),4)</f>
        <v>1.0024</v>
      </c>
      <c r="W17" s="274">
        <f>ROUND(VLOOKUP(MID($E17,4,3),'Wochentag F(WT)'!$B$7:$J$22,W$9,0),4)</f>
        <v>1.0043</v>
      </c>
      <c r="X17" s="275">
        <f t="shared" si="2"/>
        <v>0.95870000000000122</v>
      </c>
      <c r="Y17" s="292"/>
      <c r="Z17" s="210"/>
    </row>
    <row r="18" spans="2:26" s="142" customFormat="1">
      <c r="B18" s="143">
        <v>7</v>
      </c>
      <c r="C18" s="144" t="str">
        <f t="shared" si="0"/>
        <v>GKW Kerken-Wachtendonk L-Gas</v>
      </c>
      <c r="D18" s="62" t="s">
        <v>246</v>
      </c>
      <c r="E18" s="164" t="s">
        <v>682</v>
      </c>
      <c r="F18" s="296" t="s">
        <v>665</v>
      </c>
      <c r="H18" s="273">
        <f>ROUND(VLOOKUP($E18,'BDEW-Standard'!$B$3:$M$158,H$9,0),7)</f>
        <v>3.3295574999999999</v>
      </c>
      <c r="I18" s="273">
        <f>ROUND(VLOOKUP($E18,'BDEW-Standard'!$B$3:$M$158,I$9,0),7)</f>
        <v>-36.014621099999999</v>
      </c>
      <c r="J18" s="273">
        <f>ROUND(VLOOKUP($E18,'BDEW-Standard'!$B$3:$M$158,J$9,0),7)</f>
        <v>8.7767464999999998</v>
      </c>
      <c r="K18" s="273">
        <f>ROUND(VLOOKUP($E18,'BDEW-Standard'!$B$3:$M$158,K$9,0),7)</f>
        <v>0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0.87123951295728519</v>
      </c>
      <c r="R18" s="274">
        <f>ROUND(VLOOKUP(MID($E18,4,3),'Wochentag F(WT)'!$B$7:$J$22,R$9,0),4)</f>
        <v>0.93220000000000003</v>
      </c>
      <c r="S18" s="274">
        <f>ROUND(VLOOKUP(MID($E18,4,3),'Wochentag F(WT)'!$B$7:$J$22,S$9,0),4)</f>
        <v>0.98939999999999995</v>
      </c>
      <c r="T18" s="274">
        <f>ROUND(VLOOKUP(MID($E18,4,3),'Wochentag F(WT)'!$B$7:$J$22,T$9,0),4)</f>
        <v>1.0033000000000001</v>
      </c>
      <c r="U18" s="274">
        <f>ROUND(VLOOKUP(MID($E18,4,3),'Wochentag F(WT)'!$B$7:$J$22,U$9,0),4)</f>
        <v>1.0108999999999999</v>
      </c>
      <c r="V18" s="274">
        <f>ROUND(VLOOKUP(MID($E18,4,3),'Wochentag F(WT)'!$B$7:$J$22,V$9,0),4)</f>
        <v>1.018</v>
      </c>
      <c r="W18" s="274">
        <f>ROUND(VLOOKUP(MID($E18,4,3),'Wochentag F(WT)'!$B$7:$J$22,W$9,0),4)</f>
        <v>1.0356000000000001</v>
      </c>
      <c r="X18" s="275">
        <f t="shared" si="2"/>
        <v>1.0106000000000002</v>
      </c>
      <c r="Y18" s="292"/>
      <c r="Z18" s="210"/>
    </row>
    <row r="19" spans="2:26" s="142" customFormat="1">
      <c r="B19" s="143">
        <v>8</v>
      </c>
      <c r="C19" s="144" t="str">
        <f t="shared" si="0"/>
        <v>GKW Kerken-Wachtendonk L-Gas</v>
      </c>
      <c r="D19" s="62" t="s">
        <v>246</v>
      </c>
      <c r="E19" s="164" t="s">
        <v>683</v>
      </c>
      <c r="F19" s="296" t="s">
        <v>666</v>
      </c>
      <c r="H19" s="273">
        <f>ROUND(VLOOKUP($E19,'BDEW-Standard'!$B$3:$M$158,H$9,0),7)</f>
        <v>3.9320531999999999</v>
      </c>
      <c r="I19" s="273">
        <f>ROUND(VLOOKUP($E19,'BDEW-Standard'!$B$3:$M$158,I$9,0),7)</f>
        <v>-38.143324800000002</v>
      </c>
      <c r="J19" s="273">
        <f>ROUND(VLOOKUP($E19,'BDEW-Standard'!$B$3:$M$158,J$9,0),7)</f>
        <v>7.6185871000000001</v>
      </c>
      <c r="K19" s="273">
        <f>ROUND(VLOOKUP($E19,'BDEW-Standard'!$B$3:$M$158,K$9,0),7)</f>
        <v>2.30297E-2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0.84030497703104434</v>
      </c>
      <c r="R19" s="274">
        <f>ROUND(VLOOKUP(MID($E19,4,3),'Wochentag F(WT)'!$B$7:$J$22,R$9,0),4)</f>
        <v>0.98970000000000002</v>
      </c>
      <c r="S19" s="274">
        <f>ROUND(VLOOKUP(MID($E19,4,3),'Wochentag F(WT)'!$B$7:$J$22,S$9,0),4)</f>
        <v>0.9627</v>
      </c>
      <c r="T19" s="274">
        <f>ROUND(VLOOKUP(MID($E19,4,3),'Wochentag F(WT)'!$B$7:$J$22,T$9,0),4)</f>
        <v>1.0507</v>
      </c>
      <c r="U19" s="274">
        <f>ROUND(VLOOKUP(MID($E19,4,3),'Wochentag F(WT)'!$B$7:$J$22,U$9,0),4)</f>
        <v>1.0551999999999999</v>
      </c>
      <c r="V19" s="274">
        <f>ROUND(VLOOKUP(MID($E19,4,3),'Wochentag F(WT)'!$B$7:$J$22,V$9,0),4)</f>
        <v>1.0297000000000001</v>
      </c>
      <c r="W19" s="274">
        <f>ROUND(VLOOKUP(MID($E19,4,3),'Wochentag F(WT)'!$B$7:$J$22,W$9,0),4)</f>
        <v>0.97670000000000001</v>
      </c>
      <c r="X19" s="275">
        <f t="shared" si="2"/>
        <v>0.9352999999999998</v>
      </c>
      <c r="Y19" s="292"/>
      <c r="Z19" s="210"/>
    </row>
    <row r="20" spans="2:26" s="142" customFormat="1">
      <c r="B20" s="143">
        <v>9</v>
      </c>
      <c r="C20" s="144" t="str">
        <f t="shared" si="0"/>
        <v>GKW Kerken-Wachtendonk L-Gas</v>
      </c>
      <c r="D20" s="62" t="s">
        <v>246</v>
      </c>
      <c r="E20" s="164" t="s">
        <v>684</v>
      </c>
      <c r="F20" s="296" t="s">
        <v>667</v>
      </c>
      <c r="H20" s="273">
        <f>ROUND(VLOOKUP($E20,'BDEW-Standard'!$B$3:$M$158,H$9,0),7)</f>
        <v>4.8252376000000003</v>
      </c>
      <c r="I20" s="273">
        <f>ROUND(VLOOKUP($E20,'BDEW-Standard'!$B$3:$M$158,I$9,0),7)</f>
        <v>-39.280256399999999</v>
      </c>
      <c r="J20" s="273">
        <f>ROUND(VLOOKUP($E20,'BDEW-Standard'!$B$3:$M$158,J$9,0),7)</f>
        <v>8.6240217000000001</v>
      </c>
      <c r="K20" s="273">
        <f>ROUND(VLOOKUP($E20,'BDEW-Standard'!$B$3:$M$158,K$9,0),7)</f>
        <v>9.9944999999999999E-3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0.7135891999263051</v>
      </c>
      <c r="R20" s="274">
        <f>ROUND(VLOOKUP(MID($E20,4,3),'Wochentag F(WT)'!$B$7:$J$22,R$9,0),4)</f>
        <v>1.0358000000000001</v>
      </c>
      <c r="S20" s="274">
        <f>ROUND(VLOOKUP(MID($E20,4,3),'Wochentag F(WT)'!$B$7:$J$22,S$9,0),4)</f>
        <v>1.0232000000000001</v>
      </c>
      <c r="T20" s="274">
        <f>ROUND(VLOOKUP(MID($E20,4,3),'Wochentag F(WT)'!$B$7:$J$22,T$9,0),4)</f>
        <v>1.0251999999999999</v>
      </c>
      <c r="U20" s="274">
        <f>ROUND(VLOOKUP(MID($E20,4,3),'Wochentag F(WT)'!$B$7:$J$22,U$9,0),4)</f>
        <v>1.0295000000000001</v>
      </c>
      <c r="V20" s="274">
        <f>ROUND(VLOOKUP(MID($E20,4,3),'Wochentag F(WT)'!$B$7:$J$22,V$9,0),4)</f>
        <v>1.0253000000000001</v>
      </c>
      <c r="W20" s="274">
        <f>ROUND(VLOOKUP(MID($E20,4,3),'Wochentag F(WT)'!$B$7:$J$22,W$9,0),4)</f>
        <v>0.96750000000000003</v>
      </c>
      <c r="X20" s="275">
        <f t="shared" si="2"/>
        <v>0.89350000000000041</v>
      </c>
      <c r="Y20" s="292"/>
      <c r="Z20" s="210"/>
    </row>
    <row r="21" spans="2:26" s="142" customFormat="1">
      <c r="B21" s="143">
        <v>10</v>
      </c>
      <c r="C21" s="144" t="str">
        <f t="shared" si="0"/>
        <v>GKW Kerken-Wachtendonk L-Gas</v>
      </c>
      <c r="D21" s="62" t="s">
        <v>246</v>
      </c>
      <c r="E21" s="164" t="s">
        <v>685</v>
      </c>
      <c r="F21" s="296" t="s">
        <v>668</v>
      </c>
      <c r="H21" s="273">
        <f>ROUND(VLOOKUP($E21,'BDEW-Standard'!$B$3:$M$158,H$9,0),7)</f>
        <v>4.3624833000000001</v>
      </c>
      <c r="I21" s="273">
        <f>ROUND(VLOOKUP($E21,'BDEW-Standard'!$B$3:$M$158,I$9,0),7)</f>
        <v>-38.6634022</v>
      </c>
      <c r="J21" s="273">
        <f>ROUND(VLOOKUP($E21,'BDEW-Standard'!$B$3:$M$158,J$9,0),7)</f>
        <v>7.5974643999999998</v>
      </c>
      <c r="K21" s="273">
        <f>ROUND(VLOOKUP($E21,'BDEW-Standard'!$B$3:$M$158,K$9,0),7)</f>
        <v>8.3263999999999994E-3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0.84588853011795484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92"/>
      <c r="Z21" s="210"/>
    </row>
    <row r="22" spans="2:26" s="142" customFormat="1">
      <c r="B22" s="143">
        <v>11</v>
      </c>
      <c r="C22" s="144" t="str">
        <f t="shared" si="0"/>
        <v>GKW Kerken-Wachtendonk L-Gas</v>
      </c>
      <c r="D22" s="62" t="s">
        <v>246</v>
      </c>
      <c r="E22" s="164" t="s">
        <v>686</v>
      </c>
      <c r="F22" s="296" t="s">
        <v>669</v>
      </c>
      <c r="H22" s="273">
        <f>ROUND(VLOOKUP($E22,'BDEW-Standard'!$B$3:$M$158,H$9,0),7)</f>
        <v>3.5862354999999999</v>
      </c>
      <c r="I22" s="273">
        <f>ROUND(VLOOKUP($E22,'BDEW-Standard'!$B$3:$M$158,I$9,0),7)</f>
        <v>-37.080299400000001</v>
      </c>
      <c r="J22" s="273">
        <f>ROUND(VLOOKUP($E22,'BDEW-Standard'!$B$3:$M$158,J$9,0),7)</f>
        <v>8.2420571999999996</v>
      </c>
      <c r="K22" s="273">
        <f>ROUND(VLOOKUP($E22,'BDEW-Standard'!$B$3:$M$158,K$9,0),7)</f>
        <v>1.4600800000000001E-2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0.83553215880324316</v>
      </c>
      <c r="R22" s="274">
        <f>ROUND(VLOOKUP(MID($E22,4,3),'Wochentag F(WT)'!$B$7:$J$22,R$9,0),4)</f>
        <v>1.0699000000000001</v>
      </c>
      <c r="S22" s="274">
        <f>ROUND(VLOOKUP(MID($E22,4,3),'Wochentag F(WT)'!$B$7:$J$22,S$9,0),4)</f>
        <v>1.0365</v>
      </c>
      <c r="T22" s="274">
        <f>ROUND(VLOOKUP(MID($E22,4,3),'Wochentag F(WT)'!$B$7:$J$22,T$9,0),4)</f>
        <v>0.99329999999999996</v>
      </c>
      <c r="U22" s="274">
        <f>ROUND(VLOOKUP(MID($E22,4,3),'Wochentag F(WT)'!$B$7:$J$22,U$9,0),4)</f>
        <v>0.99480000000000002</v>
      </c>
      <c r="V22" s="274">
        <f>ROUND(VLOOKUP(MID($E22,4,3),'Wochentag F(WT)'!$B$7:$J$22,V$9,0),4)</f>
        <v>1.0659000000000001</v>
      </c>
      <c r="W22" s="274">
        <f>ROUND(VLOOKUP(MID($E22,4,3),'Wochentag F(WT)'!$B$7:$J$22,W$9,0),4)</f>
        <v>0.93620000000000003</v>
      </c>
      <c r="X22" s="275">
        <f t="shared" si="2"/>
        <v>0.90339999999999954</v>
      </c>
      <c r="Y22" s="292"/>
      <c r="Z22" s="210"/>
    </row>
    <row r="23" spans="2:26" s="142" customFormat="1">
      <c r="B23" s="143">
        <v>12</v>
      </c>
      <c r="C23" s="144" t="str">
        <f t="shared" si="0"/>
        <v>GKW Kerken-Wachtendonk L-Gas</v>
      </c>
      <c r="D23" s="62" t="s">
        <v>246</v>
      </c>
      <c r="E23" s="164" t="s">
        <v>687</v>
      </c>
      <c r="F23" s="296" t="s">
        <v>661</v>
      </c>
      <c r="H23" s="273">
        <f>ROUND(VLOOKUP($E23,'[1]BDEW-Standard'!$B$3:$M$158,H$9,0),7)</f>
        <v>1.2768854000000001</v>
      </c>
      <c r="I23" s="273">
        <f>ROUND(VLOOKUP($E23,'[1]BDEW-Standard'!$B$3:$M$158,I$9,0),7)</f>
        <v>-34.342437099999998</v>
      </c>
      <c r="J23" s="273">
        <f>ROUND(VLOOKUP($E23,'[1]BDEW-Standard'!$B$3:$M$158,J$9,0),7)</f>
        <v>5.4518822</v>
      </c>
      <c r="K23" s="273">
        <f>ROUND(VLOOKUP($E23,'[1]BDEW-Standard'!$B$3:$M$158,K$9,0),7)</f>
        <v>0.55726600000000004</v>
      </c>
      <c r="L23" s="337">
        <f>ROUND(VLOOKUP($E23,'[1]BDEW-Standard'!$B$3:$M$158,L$9,0),1)</f>
        <v>40</v>
      </c>
      <c r="M23" s="273">
        <f>ROUND(VLOOKUP($E23,'[1]BDEW-Standard'!$B$3:$M$158,M$9,0),7)</f>
        <v>0</v>
      </c>
      <c r="N23" s="273">
        <f>ROUND(VLOOKUP($E23,'[1]BDEW-Standard'!$B$3:$M$158,N$9,0),7)</f>
        <v>0</v>
      </c>
      <c r="O23" s="273">
        <f>ROUND(VLOOKUP($E23,'[1]BDEW-Standard'!$B$3:$M$158,O$9,0),7)</f>
        <v>0</v>
      </c>
      <c r="P23" s="273">
        <f>ROUND(VLOOKUP($E23,'[1]BDEW-Standard'!$B$3:$M$158,P$9,0),7)</f>
        <v>0</v>
      </c>
      <c r="Q23" s="338">
        <f t="shared" si="1"/>
        <v>1.0742572390606009</v>
      </c>
      <c r="R23" s="274">
        <f>ROUND(VLOOKUP(MID($E23,4,3),'[1]Wochentag F(WT)'!$B$7:$J$22,R$9,0),4)</f>
        <v>1.2457</v>
      </c>
      <c r="S23" s="274">
        <f>ROUND(VLOOKUP(MID($E23,4,3),'[1]Wochentag F(WT)'!$B$7:$J$22,S$9,0),4)</f>
        <v>1.2615000000000001</v>
      </c>
      <c r="T23" s="274">
        <f>ROUND(VLOOKUP(MID($E23,4,3),'[1]Wochentag F(WT)'!$B$7:$J$22,T$9,0),4)</f>
        <v>1.2706999999999999</v>
      </c>
      <c r="U23" s="274">
        <f>ROUND(VLOOKUP(MID($E23,4,3),'[1]Wochentag F(WT)'!$B$7:$J$22,U$9,0),4)</f>
        <v>1.2430000000000001</v>
      </c>
      <c r="V23" s="274">
        <f>ROUND(VLOOKUP(MID($E23,4,3),'[1]Wochentag F(WT)'!$B$7:$J$22,V$9,0),4)</f>
        <v>1.1275999999999999</v>
      </c>
      <c r="W23" s="274">
        <f>ROUND(VLOOKUP(MID($E23,4,3),'[1]Wochentag F(WT)'!$B$7:$J$22,W$9,0),4)</f>
        <v>0.38769999999999999</v>
      </c>
      <c r="X23" s="275">
        <f t="shared" si="2"/>
        <v>0.46379999999999999</v>
      </c>
      <c r="Y23" s="292"/>
      <c r="Z23" s="210"/>
    </row>
    <row r="24" spans="2:26" s="142" customFormat="1">
      <c r="B24" s="143">
        <v>13</v>
      </c>
      <c r="C24" s="144" t="str">
        <f t="shared" si="0"/>
        <v>GKW Kerken-Wachtendonk L-Gas</v>
      </c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>
        <v>14</v>
      </c>
      <c r="C25" s="144" t="str">
        <f t="shared" si="0"/>
        <v>GKW Kerken-Wachtendonk L-Gas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GKW Kerken-Wachtendonk L-Gas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GKW Kerken-Wachtendonk L-Gas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GKW Kerken-Wachtendonk L-Gas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GKW Kerken-Wachtendonk L-Gas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GKW Kerken-Wachtendonk L-Gas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GKW Kerken-Wachtendonk L-Gas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GKW Kerken-Wachtendonk L-Gas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GKW Kerken-Wachtendonk L-Gas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GKW Kerken-Wachtendonk L-Gas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GKW Kerken-Wachtendonk L-Gas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GKW Kerken-Wachtendonk L-Gas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GKW Kerken-Wachtendonk L-Gas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GKW Kerken-Wachtendonk L-Gas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GKW Kerken-Wachtendonk L-Gas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GKW Kerken-Wachtendonk L-Gas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GKW Kerken-Wachtendonk L-Gas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 H11:K22 M11:P22 R11:Y22 F24:F41 R24:Y41 Y23 M24:P41 H24:K41">
    <cfRule type="expression" dxfId="20" priority="19">
      <formula>ISERROR(F11)</formula>
    </cfRule>
  </conditionalFormatting>
  <conditionalFormatting sqref="Y12:Y41 E24:F41 E23">
    <cfRule type="duplicateValues" dxfId="19" priority="41"/>
  </conditionalFormatting>
  <conditionalFormatting sqref="L11:L22 L24:L41">
    <cfRule type="expression" dxfId="18" priority="10">
      <formula>ISERROR(L11)</formula>
    </cfRule>
  </conditionalFormatting>
  <conditionalFormatting sqref="Q11:Q22 Q24:Q41">
    <cfRule type="expression" dxfId="17" priority="9">
      <formula>ISERROR(Q11)</formula>
    </cfRule>
  </conditionalFormatting>
  <conditionalFormatting sqref="E12:E22">
    <cfRule type="duplicateValues" dxfId="16" priority="6"/>
  </conditionalFormatting>
  <conditionalFormatting sqref="F12:F23">
    <cfRule type="expression" dxfId="15" priority="4">
      <formula>ISERROR(F12)</formula>
    </cfRule>
  </conditionalFormatting>
  <conditionalFormatting sqref="F12:F23">
    <cfRule type="duplicateValues" dxfId="14" priority="5"/>
  </conditionalFormatting>
  <conditionalFormatting sqref="H23:K23 M23:P23 R23:X23">
    <cfRule type="expression" dxfId="5" priority="3">
      <formula>ISERROR(H23)</formula>
    </cfRule>
  </conditionalFormatting>
  <conditionalFormatting sqref="L23">
    <cfRule type="expression" dxfId="3" priority="2">
      <formula>ISERROR(L23)</formula>
    </cfRule>
  </conditionalFormatting>
  <conditionalFormatting sqref="Q23">
    <cfRule type="expression" dxfId="1" priority="1">
      <formula>ISERROR(Q23)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2 G12:P2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1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5" sqref="B15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Gasgesellschaft Kerken Wachtendonk mbH</v>
      </c>
      <c r="D4" s="76"/>
      <c r="G4" s="76"/>
      <c r="I4" s="76"/>
      <c r="J4" s="77"/>
      <c r="M4" s="86" t="s">
        <v>533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443</v>
      </c>
      <c r="C5" s="64" t="str">
        <f>Netzbetreiber!$D$28</f>
        <v>GKW Kerken-Wachtendonk L-Gas</v>
      </c>
      <c r="D5" s="37"/>
      <c r="E5" s="76"/>
      <c r="F5" s="76"/>
      <c r="G5" s="76"/>
      <c r="I5" s="76"/>
      <c r="J5" s="76"/>
      <c r="K5" s="76"/>
      <c r="L5" s="76"/>
      <c r="M5" s="88" t="s">
        <v>502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441</v>
      </c>
      <c r="C6" s="63" t="str">
        <f>Netzbetreiber!$D$11</f>
        <v>9870080800006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465</v>
      </c>
      <c r="N9" s="91" t="s">
        <v>370</v>
      </c>
      <c r="O9" s="92" t="s">
        <v>371</v>
      </c>
      <c r="P9" s="92" t="s">
        <v>372</v>
      </c>
      <c r="Q9" s="92" t="s">
        <v>373</v>
      </c>
      <c r="R9" s="92" t="s">
        <v>374</v>
      </c>
      <c r="S9" s="92" t="s">
        <v>375</v>
      </c>
      <c r="T9" s="92" t="s">
        <v>376</v>
      </c>
      <c r="U9" s="92" t="s">
        <v>377</v>
      </c>
      <c r="V9" s="92" t="s">
        <v>378</v>
      </c>
      <c r="W9" s="92" t="s">
        <v>379</v>
      </c>
      <c r="X9" s="92" t="s">
        <v>380</v>
      </c>
      <c r="Y9" s="92" t="s">
        <v>381</v>
      </c>
      <c r="Z9" s="92" t="s">
        <v>382</v>
      </c>
      <c r="AA9" s="92" t="s">
        <v>383</v>
      </c>
      <c r="AB9" s="92" t="s">
        <v>384</v>
      </c>
      <c r="AC9" s="93" t="s">
        <v>385</v>
      </c>
      <c r="AD9" s="93" t="s">
        <v>425</v>
      </c>
    </row>
    <row r="10" spans="2:30" ht="72" customHeight="1" thickBot="1">
      <c r="B10" s="350" t="s">
        <v>577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396</v>
      </c>
      <c r="G10" s="348"/>
      <c r="H10" s="348"/>
      <c r="I10" s="348"/>
      <c r="J10" s="348"/>
      <c r="K10" s="348"/>
      <c r="L10" s="349"/>
      <c r="M10" s="96" t="s">
        <v>466</v>
      </c>
      <c r="N10" s="97" t="s">
        <v>467</v>
      </c>
      <c r="O10" s="98" t="s">
        <v>468</v>
      </c>
      <c r="P10" s="99" t="s">
        <v>469</v>
      </c>
      <c r="Q10" s="99" t="s">
        <v>470</v>
      </c>
      <c r="R10" s="99" t="s">
        <v>471</v>
      </c>
      <c r="S10" s="99" t="s">
        <v>472</v>
      </c>
      <c r="T10" s="99" t="s">
        <v>473</v>
      </c>
      <c r="U10" s="99" t="s">
        <v>474</v>
      </c>
      <c r="V10" s="99" t="s">
        <v>475</v>
      </c>
      <c r="W10" s="99" t="s">
        <v>476</v>
      </c>
      <c r="X10" s="99" t="s">
        <v>477</v>
      </c>
      <c r="Y10" s="99" t="s">
        <v>478</v>
      </c>
      <c r="Z10" s="99" t="s">
        <v>479</v>
      </c>
      <c r="AA10" s="99" t="s">
        <v>480</v>
      </c>
      <c r="AB10" s="99" t="s">
        <v>481</v>
      </c>
      <c r="AC10" s="100" t="s">
        <v>482</v>
      </c>
      <c r="AD10" s="101" t="s">
        <v>426</v>
      </c>
    </row>
    <row r="11" spans="2:30" ht="15.75" thickBot="1">
      <c r="B11" s="102" t="s">
        <v>417</v>
      </c>
      <c r="C11" s="103"/>
      <c r="D11" s="104">
        <v>3</v>
      </c>
      <c r="E11" s="105"/>
      <c r="F11" s="106" t="s">
        <v>387</v>
      </c>
      <c r="G11" s="107" t="s">
        <v>388</v>
      </c>
      <c r="H11" s="107" t="s">
        <v>389</v>
      </c>
      <c r="I11" s="107" t="s">
        <v>390</v>
      </c>
      <c r="J11" s="107" t="s">
        <v>391</v>
      </c>
      <c r="K11" s="107" t="s">
        <v>392</v>
      </c>
      <c r="L11" s="108" t="s">
        <v>393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397</v>
      </c>
      <c r="C12" s="110"/>
      <c r="D12" s="111">
        <v>4</v>
      </c>
      <c r="E12" s="303">
        <f>MIN(SUMPRODUCT($M$11:$AD$11,M12:AD12),1)</f>
        <v>1</v>
      </c>
      <c r="F12" s="300" t="s">
        <v>393</v>
      </c>
      <c r="G12" s="78" t="s">
        <v>393</v>
      </c>
      <c r="H12" s="78" t="s">
        <v>393</v>
      </c>
      <c r="I12" s="78" t="s">
        <v>393</v>
      </c>
      <c r="J12" s="78" t="s">
        <v>393</v>
      </c>
      <c r="K12" s="78" t="s">
        <v>393</v>
      </c>
      <c r="L12" s="79" t="s">
        <v>393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398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393</v>
      </c>
      <c r="G13" s="80" t="s">
        <v>393</v>
      </c>
      <c r="H13" s="80" t="s">
        <v>393</v>
      </c>
      <c r="I13" s="80" t="s">
        <v>393</v>
      </c>
      <c r="J13" s="80" t="s">
        <v>393</v>
      </c>
      <c r="K13" s="80" t="s">
        <v>393</v>
      </c>
      <c r="L13" s="81" t="s">
        <v>393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399</v>
      </c>
      <c r="C14" s="116"/>
      <c r="D14" s="111">
        <v>6</v>
      </c>
      <c r="E14" s="304">
        <f t="shared" si="0"/>
        <v>0</v>
      </c>
      <c r="F14" s="301" t="s">
        <v>393</v>
      </c>
      <c r="G14" s="80" t="s">
        <v>400</v>
      </c>
      <c r="H14" s="80" t="s">
        <v>400</v>
      </c>
      <c r="I14" s="80" t="s">
        <v>400</v>
      </c>
      <c r="J14" s="80" t="s">
        <v>400</v>
      </c>
      <c r="K14" s="80" t="s">
        <v>400</v>
      </c>
      <c r="L14" s="81" t="s">
        <v>400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650</v>
      </c>
      <c r="C15" s="116"/>
      <c r="D15" s="111">
        <v>7</v>
      </c>
      <c r="E15" s="304">
        <f t="shared" si="0"/>
        <v>0</v>
      </c>
      <c r="F15" s="301" t="s">
        <v>400</v>
      </c>
      <c r="G15" s="80" t="s">
        <v>392</v>
      </c>
      <c r="H15" s="80" t="s">
        <v>400</v>
      </c>
      <c r="I15" s="80" t="s">
        <v>400</v>
      </c>
      <c r="J15" s="80" t="s">
        <v>400</v>
      </c>
      <c r="K15" s="80" t="s">
        <v>400</v>
      </c>
      <c r="L15" s="81" t="s">
        <v>400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412</v>
      </c>
      <c r="C16" s="116"/>
      <c r="D16" s="111">
        <v>8</v>
      </c>
      <c r="E16" s="304">
        <f t="shared" si="0"/>
        <v>1</v>
      </c>
      <c r="F16" s="301" t="s">
        <v>400</v>
      </c>
      <c r="G16" s="80" t="s">
        <v>400</v>
      </c>
      <c r="H16" s="80" t="s">
        <v>400</v>
      </c>
      <c r="I16" s="80" t="s">
        <v>400</v>
      </c>
      <c r="J16" s="80" t="s">
        <v>393</v>
      </c>
      <c r="K16" s="80" t="s">
        <v>400</v>
      </c>
      <c r="L16" s="81" t="s">
        <v>400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413</v>
      </c>
      <c r="C17" s="116"/>
      <c r="D17" s="111">
        <v>9</v>
      </c>
      <c r="E17" s="304">
        <f t="shared" si="0"/>
        <v>1</v>
      </c>
      <c r="F17" s="301" t="s">
        <v>400</v>
      </c>
      <c r="G17" s="80" t="s">
        <v>400</v>
      </c>
      <c r="H17" s="80" t="s">
        <v>400</v>
      </c>
      <c r="I17" s="80" t="s">
        <v>400</v>
      </c>
      <c r="J17" s="80" t="s">
        <v>400</v>
      </c>
      <c r="K17" s="80" t="s">
        <v>400</v>
      </c>
      <c r="L17" s="81" t="s">
        <v>393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414</v>
      </c>
      <c r="C18" s="116"/>
      <c r="D18" s="111">
        <v>10</v>
      </c>
      <c r="E18" s="304">
        <f t="shared" si="0"/>
        <v>1</v>
      </c>
      <c r="F18" s="301" t="s">
        <v>393</v>
      </c>
      <c r="G18" s="80" t="s">
        <v>400</v>
      </c>
      <c r="H18" s="80" t="s">
        <v>400</v>
      </c>
      <c r="I18" s="80" t="s">
        <v>400</v>
      </c>
      <c r="J18" s="80" t="s">
        <v>400</v>
      </c>
      <c r="K18" s="80" t="s">
        <v>400</v>
      </c>
      <c r="L18" s="81" t="s">
        <v>400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401</v>
      </c>
      <c r="C19" s="116"/>
      <c r="D19" s="111">
        <v>11</v>
      </c>
      <c r="E19" s="304">
        <f t="shared" si="0"/>
        <v>1</v>
      </c>
      <c r="F19" s="301" t="s">
        <v>393</v>
      </c>
      <c r="G19" s="80" t="s">
        <v>393</v>
      </c>
      <c r="H19" s="80" t="s">
        <v>393</v>
      </c>
      <c r="I19" s="80" t="s">
        <v>393</v>
      </c>
      <c r="J19" s="80" t="s">
        <v>393</v>
      </c>
      <c r="K19" s="80" t="s">
        <v>393</v>
      </c>
      <c r="L19" s="81" t="s">
        <v>393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643</v>
      </c>
      <c r="C20" s="116"/>
      <c r="D20" s="111">
        <v>12</v>
      </c>
      <c r="E20" s="304">
        <f t="shared" si="0"/>
        <v>1</v>
      </c>
      <c r="F20" s="301" t="s">
        <v>400</v>
      </c>
      <c r="G20" s="80" t="s">
        <v>400</v>
      </c>
      <c r="H20" s="80" t="s">
        <v>400</v>
      </c>
      <c r="I20" s="80" t="s">
        <v>393</v>
      </c>
      <c r="J20" s="80" t="s">
        <v>400</v>
      </c>
      <c r="K20" s="80" t="s">
        <v>400</v>
      </c>
      <c r="L20" s="81" t="s">
        <v>400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415</v>
      </c>
      <c r="C21" s="116"/>
      <c r="D21" s="111">
        <v>13</v>
      </c>
      <c r="E21" s="304">
        <f t="shared" si="0"/>
        <v>1</v>
      </c>
      <c r="F21" s="301" t="s">
        <v>400</v>
      </c>
      <c r="G21" s="80" t="s">
        <v>400</v>
      </c>
      <c r="H21" s="80" t="s">
        <v>400</v>
      </c>
      <c r="I21" s="80" t="s">
        <v>400</v>
      </c>
      <c r="J21" s="80" t="s">
        <v>400</v>
      </c>
      <c r="K21" s="80" t="s">
        <v>400</v>
      </c>
      <c r="L21" s="81" t="s">
        <v>393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416</v>
      </c>
      <c r="C22" s="116"/>
      <c r="D22" s="111">
        <v>14</v>
      </c>
      <c r="E22" s="304">
        <f t="shared" si="0"/>
        <v>1</v>
      </c>
      <c r="F22" s="301" t="s">
        <v>393</v>
      </c>
      <c r="G22" s="80" t="s">
        <v>400</v>
      </c>
      <c r="H22" s="80" t="s">
        <v>400</v>
      </c>
      <c r="I22" s="80" t="s">
        <v>400</v>
      </c>
      <c r="J22" s="80" t="s">
        <v>400</v>
      </c>
      <c r="K22" s="80" t="s">
        <v>400</v>
      </c>
      <c r="L22" s="81" t="s">
        <v>400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649</v>
      </c>
      <c r="C23" s="116"/>
      <c r="D23" s="111">
        <v>15</v>
      </c>
      <c r="E23" s="304">
        <f t="shared" si="0"/>
        <v>0</v>
      </c>
      <c r="F23" s="301" t="s">
        <v>400</v>
      </c>
      <c r="G23" s="80" t="s">
        <v>400</v>
      </c>
      <c r="H23" s="80" t="s">
        <v>400</v>
      </c>
      <c r="I23" s="80" t="s">
        <v>393</v>
      </c>
      <c r="J23" s="80" t="s">
        <v>400</v>
      </c>
      <c r="K23" s="80" t="s">
        <v>400</v>
      </c>
      <c r="L23" s="81" t="s">
        <v>400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402</v>
      </c>
      <c r="C24" s="116"/>
      <c r="D24" s="111">
        <v>16</v>
      </c>
      <c r="E24" s="304">
        <f t="shared" si="0"/>
        <v>0</v>
      </c>
      <c r="F24" s="301" t="s">
        <v>393</v>
      </c>
      <c r="G24" s="80" t="s">
        <v>393</v>
      </c>
      <c r="H24" s="80" t="s">
        <v>393</v>
      </c>
      <c r="I24" s="80" t="s">
        <v>393</v>
      </c>
      <c r="J24" s="80" t="s">
        <v>393</v>
      </c>
      <c r="K24" s="80" t="s">
        <v>393</v>
      </c>
      <c r="L24" s="81" t="s">
        <v>393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403</v>
      </c>
      <c r="C25" s="116"/>
      <c r="D25" s="111">
        <v>17</v>
      </c>
      <c r="E25" s="304">
        <f t="shared" si="0"/>
        <v>0</v>
      </c>
      <c r="F25" s="301" t="s">
        <v>393</v>
      </c>
      <c r="G25" s="80" t="s">
        <v>393</v>
      </c>
      <c r="H25" s="80" t="s">
        <v>393</v>
      </c>
      <c r="I25" s="80" t="s">
        <v>393</v>
      </c>
      <c r="J25" s="80" t="s">
        <v>393</v>
      </c>
      <c r="K25" s="80" t="s">
        <v>393</v>
      </c>
      <c r="L25" s="81" t="s">
        <v>393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404</v>
      </c>
      <c r="C26" s="116"/>
      <c r="D26" s="111">
        <v>18</v>
      </c>
      <c r="E26" s="304">
        <f t="shared" si="0"/>
        <v>1</v>
      </c>
      <c r="F26" s="301" t="s">
        <v>393</v>
      </c>
      <c r="G26" s="80" t="s">
        <v>393</v>
      </c>
      <c r="H26" s="80" t="s">
        <v>393</v>
      </c>
      <c r="I26" s="80" t="s">
        <v>393</v>
      </c>
      <c r="J26" s="80" t="s">
        <v>393</v>
      </c>
      <c r="K26" s="80" t="s">
        <v>393</v>
      </c>
      <c r="L26" s="81" t="s">
        <v>393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405</v>
      </c>
      <c r="C27" s="116"/>
      <c r="D27" s="111">
        <v>19</v>
      </c>
      <c r="E27" s="304">
        <f t="shared" si="0"/>
        <v>0</v>
      </c>
      <c r="F27" s="301" t="s">
        <v>393</v>
      </c>
      <c r="G27" s="80" t="s">
        <v>393</v>
      </c>
      <c r="H27" s="80" t="s">
        <v>393</v>
      </c>
      <c r="I27" s="80" t="s">
        <v>393</v>
      </c>
      <c r="J27" s="80" t="s">
        <v>393</v>
      </c>
      <c r="K27" s="80" t="s">
        <v>393</v>
      </c>
      <c r="L27" s="81" t="s">
        <v>393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406</v>
      </c>
      <c r="C28" s="116"/>
      <c r="D28" s="111">
        <v>20</v>
      </c>
      <c r="E28" s="304">
        <f t="shared" si="0"/>
        <v>0</v>
      </c>
      <c r="F28" s="301" t="s">
        <v>393</v>
      </c>
      <c r="G28" s="80" t="s">
        <v>393</v>
      </c>
      <c r="H28" s="80" t="s">
        <v>393</v>
      </c>
      <c r="I28" s="80" t="s">
        <v>393</v>
      </c>
      <c r="J28" s="80" t="s">
        <v>393</v>
      </c>
      <c r="K28" s="80" t="s">
        <v>393</v>
      </c>
      <c r="L28" s="81" t="s">
        <v>393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407</v>
      </c>
      <c r="C29" s="116"/>
      <c r="D29" s="111">
        <v>21</v>
      </c>
      <c r="E29" s="304">
        <f t="shared" si="0"/>
        <v>0</v>
      </c>
      <c r="F29" s="301" t="s">
        <v>400</v>
      </c>
      <c r="G29" s="80" t="s">
        <v>400</v>
      </c>
      <c r="H29" s="80" t="s">
        <v>393</v>
      </c>
      <c r="I29" s="80" t="s">
        <v>400</v>
      </c>
      <c r="J29" s="80" t="s">
        <v>400</v>
      </c>
      <c r="K29" s="80" t="s">
        <v>400</v>
      </c>
      <c r="L29" s="81" t="s">
        <v>400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408</v>
      </c>
      <c r="C30" s="116"/>
      <c r="D30" s="111">
        <v>22</v>
      </c>
      <c r="E30" s="304">
        <f t="shared" si="0"/>
        <v>0</v>
      </c>
      <c r="F30" s="301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393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409</v>
      </c>
      <c r="C31" s="116"/>
      <c r="D31" s="111">
        <v>23</v>
      </c>
      <c r="E31" s="304">
        <f t="shared" si="0"/>
        <v>1</v>
      </c>
      <c r="F31" s="301" t="s">
        <v>393</v>
      </c>
      <c r="G31" s="80" t="s">
        <v>393</v>
      </c>
      <c r="H31" s="80" t="s">
        <v>393</v>
      </c>
      <c r="I31" s="80" t="s">
        <v>393</v>
      </c>
      <c r="J31" s="80" t="s">
        <v>393</v>
      </c>
      <c r="K31" s="80" t="s">
        <v>393</v>
      </c>
      <c r="L31" s="81" t="s">
        <v>393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410</v>
      </c>
      <c r="C32" s="116"/>
      <c r="D32" s="111">
        <v>24</v>
      </c>
      <c r="E32" s="304">
        <f t="shared" si="0"/>
        <v>1</v>
      </c>
      <c r="F32" s="301" t="s">
        <v>393</v>
      </c>
      <c r="G32" s="80" t="s">
        <v>393</v>
      </c>
      <c r="H32" s="80" t="s">
        <v>393</v>
      </c>
      <c r="I32" s="80" t="s">
        <v>393</v>
      </c>
      <c r="J32" s="80" t="s">
        <v>393</v>
      </c>
      <c r="K32" s="80" t="s">
        <v>393</v>
      </c>
      <c r="L32" s="81" t="s">
        <v>393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411</v>
      </c>
      <c r="C33" s="122"/>
      <c r="D33" s="123">
        <v>25</v>
      </c>
      <c r="E33" s="305">
        <f t="shared" si="0"/>
        <v>0</v>
      </c>
      <c r="F33" s="302" t="s">
        <v>392</v>
      </c>
      <c r="G33" s="82" t="s">
        <v>392</v>
      </c>
      <c r="H33" s="82" t="s">
        <v>392</v>
      </c>
      <c r="I33" s="82" t="s">
        <v>392</v>
      </c>
      <c r="J33" s="82" t="s">
        <v>392</v>
      </c>
      <c r="K33" s="82" t="s">
        <v>392</v>
      </c>
      <c r="L33" s="83" t="s">
        <v>393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11" priority="9">
      <formula>IF(E$11="NB",1,0)</formula>
    </cfRule>
  </conditionalFormatting>
  <conditionalFormatting sqref="F12:L33">
    <cfRule type="expression" dxfId="10" priority="6">
      <formula>IF($E12=1,1,0)</formula>
    </cfRule>
  </conditionalFormatting>
  <conditionalFormatting sqref="M12:AD33">
    <cfRule type="expression" dxfId="9" priority="3">
      <formula>IF(M$11=1,1)</formula>
    </cfRule>
  </conditionalFormatting>
  <conditionalFormatting sqref="M9:AD10">
    <cfRule type="expression" dxfId="8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345</v>
      </c>
      <c r="B1" s="212">
        <v>42173</v>
      </c>
      <c r="D1" s="130" t="s">
        <v>453</v>
      </c>
      <c r="F1" s="213" t="s">
        <v>539</v>
      </c>
      <c r="N1" s="214"/>
    </row>
    <row r="2" spans="1:14" ht="25.5">
      <c r="A2" s="215" t="s">
        <v>270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646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244</v>
      </c>
      <c r="B95" s="127" t="s">
        <v>49</v>
      </c>
      <c r="C95" s="127" t="s">
        <v>316</v>
      </c>
      <c r="D95" s="231" t="s">
        <v>271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244</v>
      </c>
      <c r="B96" s="127" t="s">
        <v>54</v>
      </c>
      <c r="C96" s="127" t="s">
        <v>321</v>
      </c>
      <c r="D96" s="231" t="s">
        <v>271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244</v>
      </c>
      <c r="B97" s="127" t="s">
        <v>59</v>
      </c>
      <c r="C97" s="127" t="s">
        <v>326</v>
      </c>
      <c r="D97" s="231" t="s">
        <v>271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244</v>
      </c>
      <c r="B98" s="127" t="s">
        <v>64</v>
      </c>
      <c r="C98" s="127" t="s">
        <v>331</v>
      </c>
      <c r="D98" s="231" t="s">
        <v>271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244</v>
      </c>
      <c r="B99" s="127" t="s">
        <v>17</v>
      </c>
      <c r="C99" s="127" t="s">
        <v>284</v>
      </c>
      <c r="D99" s="231" t="s">
        <v>271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244</v>
      </c>
      <c r="B100" s="127" t="s">
        <v>21</v>
      </c>
      <c r="C100" s="127" t="s">
        <v>288</v>
      </c>
      <c r="D100" s="231" t="s">
        <v>271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244</v>
      </c>
      <c r="B101" s="127" t="s">
        <v>25</v>
      </c>
      <c r="C101" s="127" t="s">
        <v>292</v>
      </c>
      <c r="D101" s="231" t="s">
        <v>271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244</v>
      </c>
      <c r="B102" s="127" t="s">
        <v>29</v>
      </c>
      <c r="C102" s="127" t="s">
        <v>296</v>
      </c>
      <c r="D102" s="231" t="s">
        <v>271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244</v>
      </c>
      <c r="B103" s="127" t="s">
        <v>33</v>
      </c>
      <c r="C103" s="127" t="s">
        <v>300</v>
      </c>
      <c r="D103" s="231" t="s">
        <v>271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244</v>
      </c>
      <c r="B104" s="127" t="s">
        <v>37</v>
      </c>
      <c r="C104" s="127" t="s">
        <v>304</v>
      </c>
      <c r="D104" s="231" t="s">
        <v>271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244</v>
      </c>
      <c r="B105" s="127" t="s">
        <v>41</v>
      </c>
      <c r="C105" s="127" t="s">
        <v>308</v>
      </c>
      <c r="D105" s="231" t="s">
        <v>271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244</v>
      </c>
      <c r="B106" s="127" t="s">
        <v>45</v>
      </c>
      <c r="C106" s="127" t="s">
        <v>312</v>
      </c>
      <c r="D106" s="231" t="s">
        <v>271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244</v>
      </c>
      <c r="B107" s="127" t="s">
        <v>50</v>
      </c>
      <c r="C107" s="127" t="s">
        <v>317</v>
      </c>
      <c r="D107" s="231" t="s">
        <v>271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244</v>
      </c>
      <c r="B108" s="127" t="s">
        <v>55</v>
      </c>
      <c r="C108" s="127" t="s">
        <v>322</v>
      </c>
      <c r="D108" s="231" t="s">
        <v>271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244</v>
      </c>
      <c r="B109" s="127" t="s">
        <v>60</v>
      </c>
      <c r="C109" s="127" t="s">
        <v>327</v>
      </c>
      <c r="D109" s="231" t="s">
        <v>271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244</v>
      </c>
      <c r="B110" s="127" t="s">
        <v>65</v>
      </c>
      <c r="C110" s="127" t="s">
        <v>332</v>
      </c>
      <c r="D110" s="231" t="s">
        <v>271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244</v>
      </c>
      <c r="B111" s="127" t="s">
        <v>5</v>
      </c>
      <c r="C111" s="127" t="s">
        <v>272</v>
      </c>
      <c r="D111" s="231" t="s">
        <v>271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244</v>
      </c>
      <c r="B112" s="127" t="s">
        <v>6</v>
      </c>
      <c r="C112" s="127" t="s">
        <v>273</v>
      </c>
      <c r="D112" s="231" t="s">
        <v>271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244</v>
      </c>
      <c r="B113" s="127" t="s">
        <v>7</v>
      </c>
      <c r="C113" s="127" t="s">
        <v>274</v>
      </c>
      <c r="D113" s="231" t="s">
        <v>271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244</v>
      </c>
      <c r="B114" s="127" t="s">
        <v>8</v>
      </c>
      <c r="C114" s="127" t="s">
        <v>275</v>
      </c>
      <c r="D114" s="231" t="s">
        <v>271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244</v>
      </c>
      <c r="B115" s="127" t="s">
        <v>18</v>
      </c>
      <c r="C115" s="127" t="s">
        <v>285</v>
      </c>
      <c r="D115" s="231" t="s">
        <v>271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244</v>
      </c>
      <c r="B116" s="127" t="s">
        <v>22</v>
      </c>
      <c r="C116" s="127" t="s">
        <v>289</v>
      </c>
      <c r="D116" s="231" t="s">
        <v>271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244</v>
      </c>
      <c r="B117" s="127" t="s">
        <v>26</v>
      </c>
      <c r="C117" s="127" t="s">
        <v>293</v>
      </c>
      <c r="D117" s="231" t="s">
        <v>271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244</v>
      </c>
      <c r="B118" s="127" t="s">
        <v>30</v>
      </c>
      <c r="C118" s="127" t="s">
        <v>297</v>
      </c>
      <c r="D118" s="231" t="s">
        <v>271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244</v>
      </c>
      <c r="B119" s="127" t="s">
        <v>9</v>
      </c>
      <c r="C119" s="127" t="s">
        <v>276</v>
      </c>
      <c r="D119" s="231" t="s">
        <v>271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244</v>
      </c>
      <c r="B120" s="127" t="s">
        <v>11</v>
      </c>
      <c r="C120" s="127" t="s">
        <v>278</v>
      </c>
      <c r="D120" s="231" t="s">
        <v>271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244</v>
      </c>
      <c r="B121" s="127" t="s">
        <v>13</v>
      </c>
      <c r="C121" s="127" t="s">
        <v>280</v>
      </c>
      <c r="D121" s="231" t="s">
        <v>271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244</v>
      </c>
      <c r="B122" s="127" t="s">
        <v>15</v>
      </c>
      <c r="C122" s="127" t="s">
        <v>282</v>
      </c>
      <c r="D122" s="231" t="s">
        <v>271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244</v>
      </c>
      <c r="B123" s="127" t="s">
        <v>51</v>
      </c>
      <c r="C123" s="127" t="s">
        <v>318</v>
      </c>
      <c r="D123" s="231" t="s">
        <v>271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244</v>
      </c>
      <c r="B124" s="127" t="s">
        <v>56</v>
      </c>
      <c r="C124" s="127" t="s">
        <v>323</v>
      </c>
      <c r="D124" s="231" t="s">
        <v>271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244</v>
      </c>
      <c r="B125" s="127" t="s">
        <v>61</v>
      </c>
      <c r="C125" s="127" t="s">
        <v>328</v>
      </c>
      <c r="D125" s="231" t="s">
        <v>271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244</v>
      </c>
      <c r="B126" s="127" t="s">
        <v>66</v>
      </c>
      <c r="C126" s="127" t="s">
        <v>333</v>
      </c>
      <c r="D126" s="231" t="s">
        <v>271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244</v>
      </c>
      <c r="B127" s="127" t="s">
        <v>19</v>
      </c>
      <c r="C127" s="127" t="s">
        <v>286</v>
      </c>
      <c r="D127" s="231" t="s">
        <v>271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244</v>
      </c>
      <c r="B128" s="127" t="s">
        <v>23</v>
      </c>
      <c r="C128" s="127" t="s">
        <v>290</v>
      </c>
      <c r="D128" s="231" t="s">
        <v>271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244</v>
      </c>
      <c r="B129" s="127" t="s">
        <v>27</v>
      </c>
      <c r="C129" s="127" t="s">
        <v>294</v>
      </c>
      <c r="D129" s="231" t="s">
        <v>271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244</v>
      </c>
      <c r="B130" s="127" t="s">
        <v>31</v>
      </c>
      <c r="C130" s="127" t="s">
        <v>298</v>
      </c>
      <c r="D130" s="231" t="s">
        <v>271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244</v>
      </c>
      <c r="B131" s="127" t="s">
        <v>20</v>
      </c>
      <c r="C131" s="127" t="s">
        <v>287</v>
      </c>
      <c r="D131" s="231" t="s">
        <v>271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244</v>
      </c>
      <c r="B132" s="127" t="s">
        <v>24</v>
      </c>
      <c r="C132" s="127" t="s">
        <v>291</v>
      </c>
      <c r="D132" s="231" t="s">
        <v>271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244</v>
      </c>
      <c r="B133" s="127" t="s">
        <v>28</v>
      </c>
      <c r="C133" s="127" t="s">
        <v>295</v>
      </c>
      <c r="D133" s="231" t="s">
        <v>271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244</v>
      </c>
      <c r="B134" s="127" t="s">
        <v>32</v>
      </c>
      <c r="C134" s="127" t="s">
        <v>299</v>
      </c>
      <c r="D134" s="231" t="s">
        <v>271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244</v>
      </c>
      <c r="B135" s="127" t="s">
        <v>34</v>
      </c>
      <c r="C135" s="127" t="s">
        <v>301</v>
      </c>
      <c r="D135" s="231" t="s">
        <v>271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244</v>
      </c>
      <c r="B136" s="127" t="s">
        <v>38</v>
      </c>
      <c r="C136" s="127" t="s">
        <v>305</v>
      </c>
      <c r="D136" s="231" t="s">
        <v>271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244</v>
      </c>
      <c r="B137" s="127" t="s">
        <v>42</v>
      </c>
      <c r="C137" s="127" t="s">
        <v>309</v>
      </c>
      <c r="D137" s="231" t="s">
        <v>271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244</v>
      </c>
      <c r="B138" s="127" t="s">
        <v>46</v>
      </c>
      <c r="C138" s="127" t="s">
        <v>313</v>
      </c>
      <c r="D138" s="231" t="s">
        <v>271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244</v>
      </c>
      <c r="B139" s="127" t="s">
        <v>35</v>
      </c>
      <c r="C139" s="127" t="s">
        <v>302</v>
      </c>
      <c r="D139" s="231" t="s">
        <v>271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244</v>
      </c>
      <c r="B140" s="127" t="s">
        <v>39</v>
      </c>
      <c r="C140" s="127" t="s">
        <v>306</v>
      </c>
      <c r="D140" s="231" t="s">
        <v>271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244</v>
      </c>
      <c r="B141" s="127" t="s">
        <v>43</v>
      </c>
      <c r="C141" s="127" t="s">
        <v>310</v>
      </c>
      <c r="D141" s="231" t="s">
        <v>271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244</v>
      </c>
      <c r="B142" s="127" t="s">
        <v>47</v>
      </c>
      <c r="C142" s="127" t="s">
        <v>314</v>
      </c>
      <c r="D142" s="231" t="s">
        <v>271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244</v>
      </c>
      <c r="B143" s="127" t="s">
        <v>10</v>
      </c>
      <c r="C143" s="127" t="s">
        <v>277</v>
      </c>
      <c r="D143" s="231" t="s">
        <v>271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244</v>
      </c>
      <c r="B144" s="127" t="s">
        <v>12</v>
      </c>
      <c r="C144" s="127" t="s">
        <v>279</v>
      </c>
      <c r="D144" s="231" t="s">
        <v>271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244</v>
      </c>
      <c r="B145" s="127" t="s">
        <v>14</v>
      </c>
      <c r="C145" s="127" t="s">
        <v>281</v>
      </c>
      <c r="D145" s="231" t="s">
        <v>271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244</v>
      </c>
      <c r="B146" s="127" t="s">
        <v>16</v>
      </c>
      <c r="C146" s="127" t="s">
        <v>283</v>
      </c>
      <c r="D146" s="231" t="s">
        <v>271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244</v>
      </c>
      <c r="B147" s="127" t="s">
        <v>36</v>
      </c>
      <c r="C147" s="127" t="s">
        <v>303</v>
      </c>
      <c r="D147" s="231" t="s">
        <v>271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244</v>
      </c>
      <c r="B148" s="127" t="s">
        <v>40</v>
      </c>
      <c r="C148" s="127" t="s">
        <v>307</v>
      </c>
      <c r="D148" s="231" t="s">
        <v>271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244</v>
      </c>
      <c r="B149" s="127" t="s">
        <v>44</v>
      </c>
      <c r="C149" s="127" t="s">
        <v>311</v>
      </c>
      <c r="D149" s="231" t="s">
        <v>271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244</v>
      </c>
      <c r="B150" s="127" t="s">
        <v>48</v>
      </c>
      <c r="C150" s="127" t="s">
        <v>315</v>
      </c>
      <c r="D150" s="231" t="s">
        <v>271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244</v>
      </c>
      <c r="B151" s="127" t="s">
        <v>52</v>
      </c>
      <c r="C151" s="127" t="s">
        <v>319</v>
      </c>
      <c r="D151" s="231" t="s">
        <v>271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244</v>
      </c>
      <c r="B152" s="127" t="s">
        <v>57</v>
      </c>
      <c r="C152" s="127" t="s">
        <v>324</v>
      </c>
      <c r="D152" s="231" t="s">
        <v>271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244</v>
      </c>
      <c r="B153" s="127" t="s">
        <v>62</v>
      </c>
      <c r="C153" s="127" t="s">
        <v>329</v>
      </c>
      <c r="D153" s="231" t="s">
        <v>271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244</v>
      </c>
      <c r="B154" s="127" t="s">
        <v>67</v>
      </c>
      <c r="C154" s="127" t="s">
        <v>334</v>
      </c>
      <c r="D154" s="231" t="s">
        <v>271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244</v>
      </c>
      <c r="B155" s="127" t="s">
        <v>53</v>
      </c>
      <c r="C155" s="127" t="s">
        <v>320</v>
      </c>
      <c r="D155" s="231" t="s">
        <v>271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244</v>
      </c>
      <c r="B156" s="127" t="s">
        <v>58</v>
      </c>
      <c r="C156" s="127" t="s">
        <v>325</v>
      </c>
      <c r="D156" s="231" t="s">
        <v>271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244</v>
      </c>
      <c r="B157" s="127" t="s">
        <v>63</v>
      </c>
      <c r="C157" s="127" t="s">
        <v>330</v>
      </c>
      <c r="D157" s="231" t="s">
        <v>271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244</v>
      </c>
      <c r="B158" s="127" t="s">
        <v>68</v>
      </c>
      <c r="C158" s="127" t="s">
        <v>335</v>
      </c>
      <c r="D158" s="231" t="s">
        <v>271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454</v>
      </c>
      <c r="B1" s="127"/>
      <c r="D1" s="213" t="s">
        <v>539</v>
      </c>
    </row>
    <row r="2" spans="1:16">
      <c r="A2" s="233"/>
      <c r="B2" s="232" t="s">
        <v>455</v>
      </c>
    </row>
    <row r="3" spans="1:16" ht="20.100000000000001" customHeight="1">
      <c r="A3" s="352" t="s">
        <v>247</v>
      </c>
      <c r="B3" s="234" t="s">
        <v>85</v>
      </c>
      <c r="C3" s="235"/>
      <c r="D3" s="354" t="s">
        <v>456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249</v>
      </c>
      <c r="P5" s="244" t="s">
        <v>248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366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366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252</v>
      </c>
      <c r="O11" s="246" t="s">
        <v>250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252</v>
      </c>
      <c r="O12" s="246" t="s">
        <v>250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252</v>
      </c>
      <c r="O13" s="246" t="s">
        <v>250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252</v>
      </c>
      <c r="O14" s="246" t="s">
        <v>250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252</v>
      </c>
      <c r="O15" s="246" t="s">
        <v>250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252</v>
      </c>
      <c r="O16" s="246" t="s">
        <v>250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252</v>
      </c>
      <c r="O17" s="246" t="s">
        <v>251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252</v>
      </c>
      <c r="O18" s="246" t="s">
        <v>251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252</v>
      </c>
      <c r="O19" s="246" t="s">
        <v>251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252</v>
      </c>
      <c r="O20" s="246" t="s">
        <v>251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252</v>
      </c>
      <c r="O21" s="246" t="s">
        <v>251</v>
      </c>
      <c r="P21" s="240" t="s">
        <v>116</v>
      </c>
    </row>
    <row r="22" spans="1:16" ht="25.5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252</v>
      </c>
      <c r="O22" s="246" t="s">
        <v>251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7" priority="2" stopIfTrue="1" operator="equal">
      <formula>$M7</formula>
    </cfRule>
  </conditionalFormatting>
  <conditionalFormatting sqref="D9:J9">
    <cfRule type="cellIs" dxfId="6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Basten, Bernd</cp:lastModifiedBy>
  <cp:lastPrinted>2015-03-20T22:59:10Z</cp:lastPrinted>
  <dcterms:created xsi:type="dcterms:W3CDTF">2015-01-15T05:25:41Z</dcterms:created>
  <dcterms:modified xsi:type="dcterms:W3CDTF">2017-02-13T13:30:50Z</dcterms:modified>
</cp:coreProperties>
</file>